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Projects\2017\2017-014 - Bustin\7. Reporting\b. Final Reports\for web distribution\"/>
    </mc:Choice>
  </mc:AlternateContent>
  <xr:revisionPtr revIDLastSave="0" documentId="13_ncr:1_{FADFE97F-F568-44CA-802F-C3A558D61B3A}" xr6:coauthVersionLast="47" xr6:coauthVersionMax="47" xr10:uidLastSave="{00000000-0000-0000-0000-000000000000}"/>
  <bookViews>
    <workbookView xWindow="-28920" yWindow="4020" windowWidth="29040" windowHeight="15840" activeTab="1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Sheet1!$A$1:$G$43</definedName>
    <definedName name="_xlnm._FilterDatabase" localSheetId="1" hidden="1">Sheet2!$A$1:$T$69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" i="2" l="1"/>
  <c r="B84" i="2"/>
  <c r="C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3" i="2"/>
  <c r="D63" i="2" s="1"/>
  <c r="J62" i="2"/>
  <c r="D62" i="2" s="1"/>
  <c r="C61" i="2"/>
  <c r="D61" i="2" s="1"/>
  <c r="C60" i="2"/>
  <c r="D60" i="2" s="1"/>
  <c r="J59" i="2"/>
  <c r="I59" i="2"/>
  <c r="H59" i="2"/>
  <c r="C58" i="2"/>
  <c r="D58" i="2" s="1"/>
  <c r="D57" i="2"/>
  <c r="C56" i="2"/>
  <c r="D56" i="2" s="1"/>
  <c r="C55" i="2"/>
  <c r="D55" i="2" s="1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J48" i="2"/>
  <c r="I48" i="2"/>
  <c r="H48" i="2"/>
  <c r="C47" i="2"/>
  <c r="D47" i="2" s="1"/>
  <c r="C46" i="2"/>
  <c r="D46" i="2" s="1"/>
  <c r="J45" i="2"/>
  <c r="I45" i="2"/>
  <c r="H45" i="2"/>
  <c r="J44" i="2"/>
  <c r="I44" i="2"/>
  <c r="H44" i="2"/>
  <c r="C43" i="2"/>
  <c r="D43" i="2" s="1"/>
  <c r="C42" i="2"/>
  <c r="D42" i="2" s="1"/>
  <c r="C41" i="2"/>
  <c r="D41" i="2" s="1"/>
  <c r="C40" i="2"/>
  <c r="D40" i="2" s="1"/>
  <c r="C39" i="2"/>
  <c r="D39" i="2" s="1"/>
  <c r="D38" i="2"/>
  <c r="C37" i="2"/>
  <c r="D37" i="2" s="1"/>
  <c r="C36" i="2"/>
  <c r="D36" i="2" s="1"/>
  <c r="D35" i="2"/>
  <c r="D34" i="2"/>
  <c r="C33" i="2"/>
  <c r="D33" i="2" s="1"/>
  <c r="C32" i="2"/>
  <c r="D32" i="2" s="1"/>
  <c r="C31" i="2"/>
  <c r="D31" i="2" s="1"/>
  <c r="D30" i="2"/>
  <c r="D29" i="2"/>
  <c r="C28" i="2"/>
  <c r="D28" i="2" s="1"/>
  <c r="C27" i="2"/>
  <c r="D27" i="2" s="1"/>
  <c r="C26" i="2"/>
  <c r="D26" i="2" s="1"/>
  <c r="C25" i="2"/>
  <c r="D25" i="2" s="1"/>
  <c r="C24" i="2"/>
  <c r="D24" i="2" s="1"/>
  <c r="C23" i="2"/>
  <c r="D23" i="2" s="1"/>
  <c r="C22" i="2"/>
  <c r="D22" i="2" s="1"/>
  <c r="C21" i="2"/>
  <c r="D21" i="2" s="1"/>
  <c r="C20" i="2"/>
  <c r="D20" i="2" s="1"/>
  <c r="C19" i="2"/>
  <c r="D19" i="2" s="1"/>
  <c r="C18" i="2"/>
  <c r="D18" i="2" s="1"/>
  <c r="C17" i="2"/>
  <c r="D17" i="2" s="1"/>
  <c r="C16" i="2"/>
  <c r="D16" i="2" s="1"/>
  <c r="C15" i="2"/>
  <c r="D15" i="2" s="1"/>
  <c r="C14" i="2"/>
  <c r="D14" i="2" s="1"/>
  <c r="C13" i="2"/>
  <c r="D13" i="2" s="1"/>
  <c r="D12" i="2"/>
  <c r="C11" i="2"/>
  <c r="D11" i="2" s="1"/>
  <c r="C10" i="2"/>
  <c r="D10" i="2" s="1"/>
  <c r="C9" i="2"/>
  <c r="D9" i="2" s="1"/>
  <c r="C8" i="2"/>
  <c r="D8" i="2" s="1"/>
  <c r="C7" i="2"/>
  <c r="D7" i="2" s="1"/>
  <c r="D6" i="2"/>
  <c r="C5" i="2"/>
  <c r="D5" i="2" s="1"/>
  <c r="C4" i="2"/>
  <c r="D4" i="2" s="1"/>
  <c r="C3" i="2"/>
  <c r="D3" i="2" s="1"/>
  <c r="C2" i="2"/>
  <c r="D2" i="2" s="1"/>
  <c r="C44" i="2" l="1"/>
  <c r="D44" i="2" s="1"/>
  <c r="C59" i="2"/>
  <c r="D59" i="2" s="1"/>
  <c r="C48" i="2"/>
  <c r="D48" i="2" s="1"/>
  <c r="C45" i="2"/>
  <c r="D45" i="2" s="1"/>
</calcChain>
</file>

<file path=xl/sharedStrings.xml><?xml version="1.0" encoding="utf-8"?>
<sst xmlns="http://schemas.openxmlformats.org/spreadsheetml/2006/main" count="773" uniqueCount="224">
  <si>
    <t>UWID</t>
  </si>
  <si>
    <t>Sample ID</t>
  </si>
  <si>
    <t>well name</t>
  </si>
  <si>
    <t>Depth or Surface Hole</t>
  </si>
  <si>
    <t>Formation</t>
  </si>
  <si>
    <t>Operator</t>
  </si>
  <si>
    <t>AB/BC</t>
  </si>
  <si>
    <t>X</t>
  </si>
  <si>
    <t>Y</t>
  </si>
  <si>
    <t>Lat.</t>
  </si>
  <si>
    <t>Long.</t>
  </si>
  <si>
    <t>H2S (%)</t>
  </si>
  <si>
    <t>H2S (ppm)</t>
  </si>
  <si>
    <t>Production Depth Top (m)</t>
  </si>
  <si>
    <t>Production Depth Base (m)</t>
  </si>
  <si>
    <r>
      <t>Sulphur Isotope (</t>
    </r>
    <r>
      <rPr>
        <b/>
        <sz val="11"/>
        <color theme="1"/>
        <rFont val="Calibri"/>
        <family val="2"/>
      </rPr>
      <t>‰)</t>
    </r>
  </si>
  <si>
    <t>Montney Interval or Other</t>
  </si>
  <si>
    <t>100/01-29-082-19W6/02</t>
  </si>
  <si>
    <t>103/07-30-82-19W6/00</t>
  </si>
  <si>
    <t>Montney</t>
  </si>
  <si>
    <t>Crew</t>
  </si>
  <si>
    <t>BC</t>
  </si>
  <si>
    <t xml:space="preserve">Upper montney </t>
  </si>
  <si>
    <t xml:space="preserve">Upper Montney </t>
  </si>
  <si>
    <t>200/a-064-h 094-b-08/00</t>
  </si>
  <si>
    <t>b-95-H/94-B-8(Jan 30)</t>
  </si>
  <si>
    <t>Montney (UPPER)</t>
  </si>
  <si>
    <t>Canbriam</t>
  </si>
  <si>
    <t>b-95-H/94-B-8(Jan 31)</t>
  </si>
  <si>
    <t xml:space="preserve">200/a-054-H 094-B-08/00 </t>
  </si>
  <si>
    <t>d-A76-H/94-B-8(Jan 31)</t>
  </si>
  <si>
    <t>Montney Middle</t>
  </si>
  <si>
    <t>Middle Montney</t>
  </si>
  <si>
    <t>202/b-090-J 094-B-16/00</t>
  </si>
  <si>
    <t>200/B-A090-J 094-B-16/00</t>
  </si>
  <si>
    <t>Baldonnel Fm</t>
  </si>
  <si>
    <t>Progress</t>
  </si>
  <si>
    <t>Baldonnel</t>
  </si>
  <si>
    <t>200/a-079-F 094-G-01/00</t>
  </si>
  <si>
    <t>A-079-F/094-G-01</t>
  </si>
  <si>
    <t>200/B-059-K 094-G-01/00</t>
  </si>
  <si>
    <t>200/B-037-F 094-G-01/00</t>
  </si>
  <si>
    <t>200/a-083-L 094-G-01/00</t>
  </si>
  <si>
    <t>200/C-A082-L 094-G- 01/00</t>
  </si>
  <si>
    <t>200/A-004-D 094-G-08/00</t>
  </si>
  <si>
    <t>A- 004-D/094-G- 08</t>
  </si>
  <si>
    <t>200/b-002-F 094-G-08/00</t>
  </si>
  <si>
    <t>A- 001-F/094-G- 08</t>
  </si>
  <si>
    <t>200/A-001-F 094-G-08/00</t>
  </si>
  <si>
    <t>Comingled Baldonnel/Charlie Lake Fms</t>
  </si>
  <si>
    <t>Charlie Lake/Baldonnel</t>
  </si>
  <si>
    <t>200/c-064-C 094-G-08/00</t>
  </si>
  <si>
    <t>D- 054-C/094-G- 08</t>
  </si>
  <si>
    <t>200/c-035-F 094-G-08/00</t>
  </si>
  <si>
    <t>B- 035-F/094-G- 08</t>
  </si>
  <si>
    <t>200/d-032-E 094-G-08/00</t>
  </si>
  <si>
    <t>C- 042-E/094-G- 08</t>
  </si>
  <si>
    <t>200/B-018-G 094-G-08/00</t>
  </si>
  <si>
    <t>B- 018-G/094-G- 08</t>
  </si>
  <si>
    <t>202/c-084-B 094-G-08/00</t>
  </si>
  <si>
    <t>200/B-A084-B 094-G-08/00</t>
  </si>
  <si>
    <t>100/06-29-085-19W6/00</t>
  </si>
  <si>
    <t>6-29-85-19</t>
  </si>
  <si>
    <t>Charlie Lake Fm</t>
  </si>
  <si>
    <t>Charlie Lake</t>
  </si>
  <si>
    <t>203/B-069-A 094-B-16/00</t>
  </si>
  <si>
    <t>B- B069-A/094-B- 16</t>
  </si>
  <si>
    <t>200/C-026-B 094-G-08/00</t>
  </si>
  <si>
    <t>C- 026-B/094-G- 08</t>
  </si>
  <si>
    <t>Charlie Lake A</t>
  </si>
  <si>
    <t>200/C-030-A 094-G-08/00</t>
  </si>
  <si>
    <t>C- 030-A/094-G- 08</t>
  </si>
  <si>
    <t>Halfway Fm</t>
  </si>
  <si>
    <t>Halfway</t>
  </si>
  <si>
    <t>200/D-095-B 094-G-08/00</t>
  </si>
  <si>
    <t>D- 095-B/094-G- 08</t>
  </si>
  <si>
    <t>200/d-015-A 094-B-09/00</t>
  </si>
  <si>
    <t>d-15-A 94-B-9</t>
  </si>
  <si>
    <t>d-15-A/94-B-9</t>
  </si>
  <si>
    <t>200/A-061-C 094-G-01/00</t>
  </si>
  <si>
    <t>Halfway??Baldonnel Fm</t>
  </si>
  <si>
    <t>203/d-010-G 094-G-08/00</t>
  </si>
  <si>
    <t>D- A089-B/094-G- 08</t>
  </si>
  <si>
    <t>Montney B</t>
  </si>
  <si>
    <t>202/c-050-B 094-G-08/00</t>
  </si>
  <si>
    <t>B- A039-B/094-G- 08</t>
  </si>
  <si>
    <t>200/B-A039-B 094-G-08/00</t>
  </si>
  <si>
    <t>202/c-070-B 094-G-01/00</t>
  </si>
  <si>
    <t>B- A081-C/094-G- 01</t>
  </si>
  <si>
    <t>B-A081-C 094-G-01</t>
  </si>
  <si>
    <t>Montney A</t>
  </si>
  <si>
    <t>200/c-089-C 094-G-01/00</t>
  </si>
  <si>
    <t>A- B078-C/094-G- 01</t>
  </si>
  <si>
    <t>A-B078-C 094-G-01</t>
  </si>
  <si>
    <t>200/c-057-C 094-G-01/00</t>
  </si>
  <si>
    <t>B- 078-C/094-G- 01</t>
  </si>
  <si>
    <t>200/B-078-C 094-G-01/00</t>
  </si>
  <si>
    <t>202/b-100-K 094-G-07/00</t>
  </si>
  <si>
    <t>C- A079-K/094-G- 07</t>
  </si>
  <si>
    <t>202/c-069-C 094-G-08/00</t>
  </si>
  <si>
    <t>B- A058-C/094-G- 08</t>
  </si>
  <si>
    <t>B-A058-C 094-G-08</t>
  </si>
  <si>
    <t>200/d-100-J 094-B-16/00</t>
  </si>
  <si>
    <t>C-100-J/094-B-16</t>
  </si>
  <si>
    <t>200/C-100-J 094-B-16/00</t>
  </si>
  <si>
    <t>200/b-018-K 094-A-12/00</t>
  </si>
  <si>
    <t>B- 018-K/094-A- 12</t>
  </si>
  <si>
    <t>200/B-018-K 094-A-12/00</t>
  </si>
  <si>
    <t>Debolt Fm</t>
  </si>
  <si>
    <t>Debolt</t>
  </si>
  <si>
    <t>202/c-060-K 094-A-12/00</t>
  </si>
  <si>
    <t>C- A060-K/094-A- 12</t>
  </si>
  <si>
    <t>200/C-A060-K 094-A-12/00</t>
  </si>
  <si>
    <t>200/d-061-L 094-A-12/00</t>
  </si>
  <si>
    <t>A- B061-L/094-A- 12</t>
  </si>
  <si>
    <t>A-B061-L 094-A-12</t>
  </si>
  <si>
    <t>200/D-086-D 094-A-13/00</t>
  </si>
  <si>
    <t>D- 086-D/094-A- 13</t>
  </si>
  <si>
    <t>200/d-086-G 094-G-07/00</t>
  </si>
  <si>
    <t>B- A086-G/094-G- 07</t>
  </si>
  <si>
    <t>B-A086-G 094-G-07</t>
  </si>
  <si>
    <t>200/D-086-B 094-G-10/00</t>
  </si>
  <si>
    <t>D- 086-B/094-G- 10</t>
  </si>
  <si>
    <t>200/d-006-J 094-G-07/00</t>
  </si>
  <si>
    <t>B- 006-J/094-G- 07</t>
  </si>
  <si>
    <t>200/B-006-J 094-G-07/00</t>
  </si>
  <si>
    <t>Slave Point</t>
  </si>
  <si>
    <t>200/a-047-A 094-G-08/00</t>
  </si>
  <si>
    <t>D- 047-A/094-G- 08</t>
  </si>
  <si>
    <t>200/D-047-A 094-G-08/00</t>
  </si>
  <si>
    <t>100/13-23-080-17W6/02</t>
  </si>
  <si>
    <t>15-13-080-17</t>
  </si>
  <si>
    <t>Montney (Lower)</t>
  </si>
  <si>
    <t>ECA</t>
  </si>
  <si>
    <t>Lower Montney</t>
  </si>
  <si>
    <t>100/16-11-080-17W6/00</t>
  </si>
  <si>
    <t>2-22-80-17</t>
  </si>
  <si>
    <t>ECA CRP HZ SUNRISE A02-22-080-17</t>
  </si>
  <si>
    <t>A02-22-080-17</t>
  </si>
  <si>
    <t>100/14-05-080-17W6/00</t>
  </si>
  <si>
    <t>Q13-34-079-17W6</t>
  </si>
  <si>
    <t>ECA HZ SUNRISE Q13-34-079-17</t>
  </si>
  <si>
    <t>Montney (upper)</t>
  </si>
  <si>
    <t>Upper Montney</t>
  </si>
  <si>
    <t>105/16-04-080-17W6/00</t>
  </si>
  <si>
    <t>I04-02-080-17W6</t>
  </si>
  <si>
    <t>ECA HZ SUNRISE I04-02-080-17</t>
  </si>
  <si>
    <t>100/10-30-079-17W6/00</t>
  </si>
  <si>
    <t>C3-21-79-17</t>
  </si>
  <si>
    <t>ECA CRP HZ SUNRISE C03-21-079-17</t>
  </si>
  <si>
    <t>104/16-09-080-17W6/00</t>
  </si>
  <si>
    <t>A05-02-080-17W6</t>
  </si>
  <si>
    <t>ECA HZ SUNRISE A05-02-080-17</t>
  </si>
  <si>
    <t>102/09-26-079-17W6/00</t>
  </si>
  <si>
    <t>E4-2-80-17</t>
  </si>
  <si>
    <t>ECA CRP HZ SUNRISE E04-02-080-17</t>
  </si>
  <si>
    <t>106/09-10-080-17W6/00</t>
  </si>
  <si>
    <t>G08-02-080-17W6</t>
  </si>
  <si>
    <t>ECA HZ SUNRISE G08-02-080-17</t>
  </si>
  <si>
    <t>100/07-30-079-17W6/00</t>
  </si>
  <si>
    <t>102/04-15-072-09W6/00</t>
  </si>
  <si>
    <t>4-15-72-9W6</t>
  </si>
  <si>
    <t>ECA HZ 102 WEMBLEY 4-15-72-9W6 / License #480449</t>
  </si>
  <si>
    <t>AB</t>
  </si>
  <si>
    <t>100/16-34-071-08W6/00</t>
  </si>
  <si>
    <t xml:space="preserve">16-34-71-8 </t>
  </si>
  <si>
    <t>ECA HZ WEMBLEY 16-34-71-8</t>
  </si>
  <si>
    <t>102/16-25-071-09W6/00</t>
  </si>
  <si>
    <t xml:space="preserve"> 16-25-71-9</t>
  </si>
  <si>
    <t>ECA HZ 102 WEMBLEY 16-25-71-9</t>
  </si>
  <si>
    <t>100/08-03-071-08W6/00</t>
  </si>
  <si>
    <t>8-3-71-8</t>
  </si>
  <si>
    <t>ECA HZ ELM 8-3-71-8</t>
  </si>
  <si>
    <t>Montney (middle)</t>
  </si>
  <si>
    <t>100/06-15-063-07W6/02</t>
  </si>
  <si>
    <t>6-15-63-7</t>
  </si>
  <si>
    <t>SCL HZ REDROCK 6-15-63-7</t>
  </si>
  <si>
    <t>100/02-15-072-09W6/00</t>
  </si>
  <si>
    <t>02-15-072-09W6</t>
  </si>
  <si>
    <t>ECA HZ ALBRT 2-15-72-9</t>
  </si>
  <si>
    <t>100/12-25-071-09W6/00</t>
  </si>
  <si>
    <t>12-25-071-09W6</t>
  </si>
  <si>
    <t>04-15-072-09W6</t>
  </si>
  <si>
    <t>16-34-071-08W6</t>
  </si>
  <si>
    <t>102/16-34-071-08W6/00</t>
  </si>
  <si>
    <t>16-25-071-09W6</t>
  </si>
  <si>
    <t>08-03-071-08W6</t>
  </si>
  <si>
    <t>100/05-24-068-05W6/02</t>
  </si>
  <si>
    <t>05-24-068-05W6/00</t>
  </si>
  <si>
    <t>SCL HZ GOLDCK 5-24-68-5</t>
  </si>
  <si>
    <t>Shell</t>
  </si>
  <si>
    <t>KB (m)</t>
  </si>
  <si>
    <t>Sulphur Isotopic Sample Depths (TVD)</t>
  </si>
  <si>
    <t>Sulphur Analy Depth SSTVD</t>
  </si>
  <si>
    <t>202/a-091-D 094-H-05/00</t>
  </si>
  <si>
    <t>SAGUARO HZ LAPRISE C-A078-C/094-H-05</t>
  </si>
  <si>
    <t>Sagauro</t>
  </si>
  <si>
    <t>SAGUARO HZ LAPRISE CREEK D-C078-C/094-H-05</t>
  </si>
  <si>
    <t>200/b-056-C 094-H-05/00</t>
  </si>
  <si>
    <r>
      <t xml:space="preserve"> </t>
    </r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34S (VCDT)</t>
    </r>
  </si>
  <si>
    <t xml:space="preserve"> Sample Depth (m; TVD)</t>
  </si>
  <si>
    <t>Latitude</t>
  </si>
  <si>
    <t>100/15-20-073-06W6/00</t>
  </si>
  <si>
    <t>100/02-32-073-06W6/00</t>
  </si>
  <si>
    <t>100/08-28-074-07W6/00</t>
  </si>
  <si>
    <t>100/14-13-074-07W6/00</t>
  </si>
  <si>
    <t>100/06-16-072-04W6/00</t>
  </si>
  <si>
    <t>10007-22-073-04W6/00</t>
  </si>
  <si>
    <t>100/13-14-074-11W6/00</t>
  </si>
  <si>
    <t>100/09-33-074-11W6/00</t>
  </si>
  <si>
    <t>100/09-11-080-17W6/00</t>
  </si>
  <si>
    <t>100/08-02-080-17W6/00</t>
  </si>
  <si>
    <t>n/a</t>
  </si>
  <si>
    <t>14.l</t>
  </si>
  <si>
    <t>100/07-22-073-04W6/00</t>
  </si>
  <si>
    <t>Logitude</t>
  </si>
  <si>
    <t>Formation or Zone</t>
  </si>
  <si>
    <t>Montney (Upper)</t>
  </si>
  <si>
    <t>Montney (Middle)</t>
  </si>
  <si>
    <t>Montney (undef.)</t>
  </si>
  <si>
    <t>Desrocher (1997)</t>
  </si>
  <si>
    <t>Liseroudi et al. (2021)</t>
  </si>
  <si>
    <t>This Study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</si>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</sst>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rgb="FFA9643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15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/>
    <xf numFmtId="0" fontId="0" fillId="3" borderId="1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left"/>
    </xf>
    <xf numFmtId="0" fontId="0" fillId="3" borderId="4" xfId="0" applyNumberForma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165" fontId="0" fillId="3" borderId="1" xfId="0" applyNumberFormat="1" applyFill="1" applyBorder="1"/>
    <xf numFmtId="0" fontId="0" fillId="3" borderId="1" xfId="0" applyFont="1" applyFill="1" applyBorder="1"/>
    <xf numFmtId="0" fontId="2" fillId="2" borderId="1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/>
    <xf numFmtId="0" fontId="0" fillId="5" borderId="1" xfId="0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5" borderId="1" xfId="0" applyNumberFormat="1" applyFill="1" applyBorder="1" applyAlignment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6" borderId="1" xfId="0" applyFill="1" applyBorder="1" applyAlignment="1"/>
    <xf numFmtId="0" fontId="0" fillId="6" borderId="1" xfId="0" applyNumberFormat="1" applyFill="1" applyBorder="1" applyAlignment="1">
      <alignment horizontal="left"/>
    </xf>
    <xf numFmtId="0" fontId="0" fillId="6" borderId="1" xfId="0" applyFont="1" applyFill="1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0" xfId="0" applyFill="1"/>
    <xf numFmtId="0" fontId="0" fillId="7" borderId="1" xfId="0" applyFill="1" applyBorder="1" applyAlignment="1"/>
    <xf numFmtId="0" fontId="0" fillId="7" borderId="1" xfId="0" applyNumberFormat="1" applyFill="1" applyBorder="1" applyAlignment="1">
      <alignment horizontal="left"/>
    </xf>
    <xf numFmtId="0" fontId="0" fillId="7" borderId="1" xfId="0" applyNumberFormat="1" applyFill="1" applyBorder="1" applyAlignment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0" xfId="0" applyFill="1"/>
    <xf numFmtId="0" fontId="0" fillId="8" borderId="1" xfId="0" applyFill="1" applyBorder="1" applyAlignment="1"/>
    <xf numFmtId="0" fontId="0" fillId="8" borderId="1" xfId="0" applyNumberFormat="1" applyFill="1" applyBorder="1" applyAlignment="1">
      <alignment horizontal="left"/>
    </xf>
    <xf numFmtId="16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/>
    <xf numFmtId="0" fontId="0" fillId="0" borderId="1" xfId="0" applyFill="1" applyBorder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0" fillId="9" borderId="0" xfId="0" applyFill="1"/>
    <xf numFmtId="0" fontId="0" fillId="9" borderId="1" xfId="0" applyFill="1" applyBorder="1" applyAlignment="1"/>
    <xf numFmtId="0" fontId="0" fillId="9" borderId="1" xfId="0" applyNumberForma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0" xfId="0" applyFill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0" fontId="0" fillId="11" borderId="0" xfId="0" applyFill="1"/>
    <xf numFmtId="0" fontId="4" fillId="11" borderId="2" xfId="0" applyFont="1" applyFill="1" applyBorder="1" applyAlignment="1" applyProtection="1">
      <alignment horizontal="left"/>
      <protection locked="0"/>
    </xf>
    <xf numFmtId="0" fontId="0" fillId="11" borderId="1" xfId="0" applyFill="1" applyBorder="1" applyAlignment="1"/>
    <xf numFmtId="0" fontId="0" fillId="11" borderId="1" xfId="0" applyNumberFormat="1" applyFill="1" applyBorder="1" applyAlignment="1">
      <alignment horizontal="left"/>
    </xf>
    <xf numFmtId="0" fontId="0" fillId="11" borderId="3" xfId="0" applyNumberFormat="1" applyFill="1" applyBorder="1" applyAlignment="1">
      <alignment horizontal="left"/>
    </xf>
    <xf numFmtId="0" fontId="0" fillId="11" borderId="1" xfId="0" applyNumberFormat="1" applyFill="1" applyBorder="1" applyAlignment="1"/>
    <xf numFmtId="0" fontId="0" fillId="12" borderId="1" xfId="0" applyNumberFormat="1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164" fontId="0" fillId="12" borderId="1" xfId="0" applyNumberFormat="1" applyFill="1" applyBorder="1" applyAlignment="1">
      <alignment horizontal="center"/>
    </xf>
    <xf numFmtId="0" fontId="0" fillId="12" borderId="1" xfId="0" applyFill="1" applyBorder="1"/>
    <xf numFmtId="0" fontId="0" fillId="12" borderId="0" xfId="0" applyFill="1"/>
    <xf numFmtId="0" fontId="0" fillId="12" borderId="1" xfId="0" applyNumberFormat="1" applyFill="1" applyBorder="1" applyAlignment="1"/>
    <xf numFmtId="0" fontId="4" fillId="12" borderId="2" xfId="0" applyFont="1" applyFill="1" applyBorder="1" applyAlignment="1" applyProtection="1">
      <alignment horizontal="left"/>
      <protection locked="0"/>
    </xf>
    <xf numFmtId="0" fontId="0" fillId="12" borderId="1" xfId="0" applyFill="1" applyBorder="1" applyAlignment="1">
      <alignment horizontal="left"/>
    </xf>
    <xf numFmtId="0" fontId="0" fillId="12" borderId="1" xfId="0" applyFill="1" applyBorder="1" applyAlignment="1"/>
    <xf numFmtId="0" fontId="2" fillId="2" borderId="5" xfId="0" applyFont="1" applyFill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11" borderId="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0" borderId="1" xfId="0" applyBorder="1"/>
    <xf numFmtId="0" fontId="0" fillId="3" borderId="1" xfId="0" applyNumberFormat="1" applyFont="1" applyFill="1" applyBorder="1" applyAlignment="1">
      <alignment horizontal="left"/>
    </xf>
    <xf numFmtId="164" fontId="0" fillId="3" borderId="1" xfId="0" quotePrefix="1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11" borderId="1" xfId="0" applyNumberFormat="1" applyFont="1" applyFill="1" applyBorder="1" applyAlignment="1">
      <alignment horizontal="center"/>
    </xf>
    <xf numFmtId="164" fontId="0" fillId="11" borderId="1" xfId="0" quotePrefix="1" applyNumberFormat="1" applyFill="1" applyBorder="1" applyAlignment="1">
      <alignment horizontal="center"/>
    </xf>
    <xf numFmtId="0" fontId="6" fillId="3" borderId="1" xfId="0" applyNumberFormat="1" applyFont="1" applyFill="1" applyBorder="1" applyAlignment="1"/>
    <xf numFmtId="0" fontId="0" fillId="4" borderId="3" xfId="0" applyNumberFormat="1" applyFill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0" fontId="0" fillId="4" borderId="1" xfId="0" applyNumberFormat="1" applyFill="1" applyBorder="1" applyAlignment="1"/>
    <xf numFmtId="0" fontId="0" fillId="4" borderId="1" xfId="0" applyNumberFormat="1" applyFill="1" applyBorder="1" applyAlignment="1">
      <alignment horizontal="center"/>
    </xf>
    <xf numFmtId="0" fontId="0" fillId="4" borderId="0" xfId="0" applyFill="1"/>
    <xf numFmtId="0" fontId="6" fillId="4" borderId="1" xfId="0" applyNumberFormat="1" applyFont="1" applyFill="1" applyBorder="1" applyAlignment="1"/>
    <xf numFmtId="164" fontId="0" fillId="0" borderId="0" xfId="0" applyNumberFormat="1"/>
    <xf numFmtId="0" fontId="2" fillId="0" borderId="1" xfId="0" applyFont="1" applyFill="1" applyBorder="1"/>
    <xf numFmtId="0" fontId="7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64" fontId="0" fillId="0" borderId="1" xfId="0" quotePrefix="1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10" borderId="1" xfId="0" applyFill="1" applyBorder="1"/>
    <xf numFmtId="0" fontId="0" fillId="0" borderId="3" xfId="0" applyFill="1" applyBorder="1"/>
    <xf numFmtId="0" fontId="2" fillId="0" borderId="1" xfId="0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5" xfId="0" applyFont="1" applyFill="1" applyBorder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3" borderId="3" xfId="0" applyFill="1" applyBorder="1"/>
    <xf numFmtId="0" fontId="0" fillId="11" borderId="3" xfId="0" applyFill="1" applyBorder="1"/>
    <xf numFmtId="0" fontId="0" fillId="10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12" borderId="3" xfId="0" applyFill="1" applyBorder="1"/>
    <xf numFmtId="0" fontId="0" fillId="8" borderId="3" xfId="0" applyFill="1" applyBorder="1"/>
    <xf numFmtId="0" fontId="0" fillId="9" borderId="3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</cellStyles>
  <dxfs count="0"/>
  <tableStyles count="0" defaultTableStyle="TableStyleMedium2" defaultPivotStyle="PivotStyleLight16"/>
  <colors>
    <mruColors>
      <color rgb="FF75DBFF"/>
      <color rgb="FFFF00FF"/>
      <color rgb="FF996633"/>
      <color rgb="FF5B9BD5"/>
      <color rgb="FFE2F0D9"/>
      <color rgb="FFA9643D"/>
      <color rgb="FFFF8B8B"/>
      <color rgb="FFFFD1D1"/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4543071550578"/>
          <c:y val="7.9250891168838281E-2"/>
          <c:w val="0.69392459605495194"/>
          <c:h val="0.90111634136281205"/>
        </c:manualLayout>
      </c:layout>
      <c:scatterChart>
        <c:scatterStyle val="lineMarker"/>
        <c:varyColors val="0"/>
        <c:ser>
          <c:idx val="7"/>
          <c:order val="0"/>
          <c:tx>
            <c:v>Baldonnel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Sheet1!$B$6:$B$11</c:f>
              <c:numCache>
                <c:formatCode>General</c:formatCode>
                <c:ptCount val="6"/>
                <c:pt idx="0">
                  <c:v>12.2</c:v>
                </c:pt>
                <c:pt idx="1">
                  <c:v>11.4</c:v>
                </c:pt>
                <c:pt idx="2">
                  <c:v>12.6</c:v>
                </c:pt>
                <c:pt idx="3">
                  <c:v>14.1</c:v>
                </c:pt>
                <c:pt idx="4">
                  <c:v>13.3</c:v>
                </c:pt>
                <c:pt idx="5">
                  <c:v>14.7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9F-454E-9324-F9A71B4765E8}"/>
            </c:ext>
          </c:extLst>
        </c:ser>
        <c:ser>
          <c:idx val="8"/>
          <c:order val="1"/>
          <c:tx>
            <c:v>Charlie Lake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Sheet1!$B$18:$B$20</c:f>
              <c:numCache>
                <c:formatCode>General</c:formatCode>
                <c:ptCount val="3"/>
                <c:pt idx="0" formatCode="0.0">
                  <c:v>15.8</c:v>
                </c:pt>
                <c:pt idx="1">
                  <c:v>14.8</c:v>
                </c:pt>
                <c:pt idx="2">
                  <c:v>15.7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9F-454E-9324-F9A71B4765E8}"/>
            </c:ext>
          </c:extLst>
        </c:ser>
        <c:ser>
          <c:idx val="9"/>
          <c:order val="2"/>
          <c:tx>
            <c:v>Halfway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FF"/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Sheet1!$B$21:$B$24</c:f>
              <c:numCache>
                <c:formatCode>General</c:formatCode>
                <c:ptCount val="4"/>
                <c:pt idx="0">
                  <c:v>14.4</c:v>
                </c:pt>
                <c:pt idx="1">
                  <c:v>12.3</c:v>
                </c:pt>
                <c:pt idx="2">
                  <c:v>12.6</c:v>
                </c:pt>
                <c:pt idx="3">
                  <c:v>15.8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9F-454E-9324-F9A71B4765E8}"/>
            </c:ext>
          </c:extLst>
        </c:ser>
        <c:ser>
          <c:idx val="4"/>
          <c:order val="3"/>
          <c:tx>
            <c:v>Upper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5DBFF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Sheet1!$B$2:$B$39</c:f>
              <c:numCache>
                <c:formatCode>General</c:formatCode>
                <c:ptCount val="38"/>
                <c:pt idx="0">
                  <c:v>17.399999999999999</c:v>
                </c:pt>
                <c:pt idx="1">
                  <c:v>16.899999999999999</c:v>
                </c:pt>
                <c:pt idx="2">
                  <c:v>12.4</c:v>
                </c:pt>
                <c:pt idx="3">
                  <c:v>12.5</c:v>
                </c:pt>
                <c:pt idx="4">
                  <c:v>12.2</c:v>
                </c:pt>
                <c:pt idx="5">
                  <c:v>11.4</c:v>
                </c:pt>
                <c:pt idx="6">
                  <c:v>12.6</c:v>
                </c:pt>
                <c:pt idx="7">
                  <c:v>14.1</c:v>
                </c:pt>
                <c:pt idx="8">
                  <c:v>13.3</c:v>
                </c:pt>
                <c:pt idx="9">
                  <c:v>14.7</c:v>
                </c:pt>
                <c:pt idx="10" formatCode="0.0">
                  <c:v>14</c:v>
                </c:pt>
                <c:pt idx="11" formatCode="0.0">
                  <c:v>14.7</c:v>
                </c:pt>
                <c:pt idx="12" formatCode="0.0">
                  <c:v>15.8</c:v>
                </c:pt>
                <c:pt idx="13" formatCode="0.0">
                  <c:v>14.4</c:v>
                </c:pt>
                <c:pt idx="14" formatCode="0.0">
                  <c:v>12.3</c:v>
                </c:pt>
                <c:pt idx="15" formatCode="0.0">
                  <c:v>12.6</c:v>
                </c:pt>
                <c:pt idx="16" formatCode="0.0">
                  <c:v>15.8</c:v>
                </c:pt>
                <c:pt idx="17">
                  <c:v>14.8</c:v>
                </c:pt>
                <c:pt idx="18">
                  <c:v>15.7</c:v>
                </c:pt>
                <c:pt idx="19">
                  <c:v>14.4</c:v>
                </c:pt>
                <c:pt idx="20">
                  <c:v>12.3</c:v>
                </c:pt>
                <c:pt idx="21">
                  <c:v>12.6</c:v>
                </c:pt>
                <c:pt idx="22">
                  <c:v>15.8</c:v>
                </c:pt>
                <c:pt idx="23">
                  <c:v>14.8</c:v>
                </c:pt>
                <c:pt idx="24" formatCode="0.0">
                  <c:v>14.9</c:v>
                </c:pt>
                <c:pt idx="25" formatCode="0.0">
                  <c:v>15.2</c:v>
                </c:pt>
                <c:pt idx="26" formatCode="0.0">
                  <c:v>16.3</c:v>
                </c:pt>
                <c:pt idx="27" formatCode="0.0">
                  <c:v>16.7</c:v>
                </c:pt>
                <c:pt idx="28" formatCode="0.0">
                  <c:v>16.899999999999999</c:v>
                </c:pt>
                <c:pt idx="29">
                  <c:v>20.9</c:v>
                </c:pt>
                <c:pt idx="30">
                  <c:v>9.3000000000000007</c:v>
                </c:pt>
                <c:pt idx="31" formatCode="0.0">
                  <c:v>14.8</c:v>
                </c:pt>
                <c:pt idx="32" formatCode="0.0">
                  <c:v>16.100000000000001</c:v>
                </c:pt>
                <c:pt idx="33" formatCode="0.0">
                  <c:v>17.2</c:v>
                </c:pt>
                <c:pt idx="34" formatCode="0.0">
                  <c:v>17.100000000000001</c:v>
                </c:pt>
                <c:pt idx="35" formatCode="0.0">
                  <c:v>13.2</c:v>
                </c:pt>
                <c:pt idx="36" formatCode="0.0">
                  <c:v>14.7</c:v>
                </c:pt>
                <c:pt idx="37" formatCode="0.0">
                  <c:v>15.4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9F-454E-9324-F9A71B4765E8}"/>
            </c:ext>
          </c:extLst>
        </c:ser>
        <c:ser>
          <c:idx val="5"/>
          <c:order val="4"/>
          <c:tx>
            <c:v>Middle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Sheet1!$B$31:$B$31</c:f>
              <c:numCache>
                <c:formatCode>General</c:formatCode>
                <c:ptCount val="1"/>
                <c:pt idx="0">
                  <c:v>20.9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29F-454E-9324-F9A71B4765E8}"/>
            </c:ext>
          </c:extLst>
        </c:ser>
        <c:ser>
          <c:idx val="6"/>
          <c:order val="5"/>
          <c:tx>
            <c:v>Lower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Sheet1!$B$32:$B$35</c:f>
              <c:numCache>
                <c:formatCode>0.0</c:formatCode>
                <c:ptCount val="4"/>
                <c:pt idx="0" formatCode="General">
                  <c:v>9.3000000000000007</c:v>
                </c:pt>
                <c:pt idx="1">
                  <c:v>14.8</c:v>
                </c:pt>
                <c:pt idx="2">
                  <c:v>16.100000000000001</c:v>
                </c:pt>
                <c:pt idx="3">
                  <c:v>17.2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29F-454E-9324-F9A71B4765E8}"/>
            </c:ext>
          </c:extLst>
        </c:ser>
        <c:ser>
          <c:idx val="10"/>
          <c:order val="6"/>
          <c:tx>
            <c:v>Debolt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Sheet1!$B$25:$B$30</c:f>
              <c:numCache>
                <c:formatCode>0.0</c:formatCode>
                <c:ptCount val="6"/>
                <c:pt idx="0" formatCode="General">
                  <c:v>14.8</c:v>
                </c:pt>
                <c:pt idx="1">
                  <c:v>14.9</c:v>
                </c:pt>
                <c:pt idx="2">
                  <c:v>15.2</c:v>
                </c:pt>
                <c:pt idx="3">
                  <c:v>16.3</c:v>
                </c:pt>
                <c:pt idx="4">
                  <c:v>16.7</c:v>
                </c:pt>
                <c:pt idx="5">
                  <c:v>16.899999999999999</c:v>
                </c:pt>
              </c:numCache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9F-454E-9324-F9A71B4765E8}"/>
            </c:ext>
          </c:extLst>
        </c:ser>
        <c:ser>
          <c:idx val="11"/>
          <c:order val="7"/>
          <c:tx>
            <c:v>Slave Pt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29F-454E-9324-F9A71B476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77784"/>
        <c:axId val="446580136"/>
      </c:scatterChart>
      <c:valAx>
        <c:axId val="446577784"/>
        <c:scaling>
          <c:orientation val="minMax"/>
          <c:max val="35"/>
          <c:min val="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Sulphur Isotope</a:t>
                </a:r>
                <a:r>
                  <a:rPr lang="en-AU" baseline="0"/>
                  <a:t> Ratio (per mil)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80136"/>
        <c:crosses val="autoZero"/>
        <c:crossBetween val="midCat"/>
      </c:valAx>
      <c:valAx>
        <c:axId val="4465801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H2S</a:t>
                </a:r>
                <a:r>
                  <a:rPr lang="en-AU" baseline="0"/>
                  <a:t> Production Depth (averge; m; SSTVD)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77784"/>
        <c:crossesAt val="-1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4543071550578"/>
          <c:y val="7.9250891168838281E-2"/>
          <c:w val="0.69392459605495194"/>
          <c:h val="0.90111634136281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D6AE-41EE-9B29-15FBD1153401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D6AE-41EE-9B29-15FBD1153401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D6AE-41EE-9B29-15FBD1153401}"/>
            </c:ext>
          </c:extLst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1-D6AE-41EE-9B29-15FBD1153401}"/>
            </c:ext>
          </c:extLst>
        </c:ser>
        <c:ser>
          <c:idx val="4"/>
          <c:order val="4"/>
          <c:tx>
            <c:v>Upper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5DBFF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Sheet1!$B$2:$B$37</c:f>
              <c:numCache>
                <c:formatCode>General</c:formatCode>
                <c:ptCount val="36"/>
                <c:pt idx="0">
                  <c:v>17.399999999999999</c:v>
                </c:pt>
                <c:pt idx="1">
                  <c:v>16.899999999999999</c:v>
                </c:pt>
                <c:pt idx="2">
                  <c:v>12.4</c:v>
                </c:pt>
                <c:pt idx="3">
                  <c:v>12.5</c:v>
                </c:pt>
                <c:pt idx="4">
                  <c:v>12.2</c:v>
                </c:pt>
                <c:pt idx="5">
                  <c:v>11.4</c:v>
                </c:pt>
                <c:pt idx="6">
                  <c:v>12.6</c:v>
                </c:pt>
                <c:pt idx="7">
                  <c:v>14.1</c:v>
                </c:pt>
                <c:pt idx="8">
                  <c:v>13.3</c:v>
                </c:pt>
                <c:pt idx="9">
                  <c:v>14.7</c:v>
                </c:pt>
                <c:pt idx="10" formatCode="0.0">
                  <c:v>14</c:v>
                </c:pt>
                <c:pt idx="11" formatCode="0.0">
                  <c:v>14.7</c:v>
                </c:pt>
                <c:pt idx="12" formatCode="0.0">
                  <c:v>15.8</c:v>
                </c:pt>
                <c:pt idx="13" formatCode="0.0">
                  <c:v>14.4</c:v>
                </c:pt>
                <c:pt idx="14" formatCode="0.0">
                  <c:v>12.3</c:v>
                </c:pt>
                <c:pt idx="15" formatCode="0.0">
                  <c:v>12.6</c:v>
                </c:pt>
                <c:pt idx="16" formatCode="0.0">
                  <c:v>15.8</c:v>
                </c:pt>
                <c:pt idx="17">
                  <c:v>14.8</c:v>
                </c:pt>
                <c:pt idx="18">
                  <c:v>15.7</c:v>
                </c:pt>
                <c:pt idx="19">
                  <c:v>14.4</c:v>
                </c:pt>
                <c:pt idx="20">
                  <c:v>12.3</c:v>
                </c:pt>
                <c:pt idx="21">
                  <c:v>12.6</c:v>
                </c:pt>
                <c:pt idx="22">
                  <c:v>15.8</c:v>
                </c:pt>
                <c:pt idx="23">
                  <c:v>14.8</c:v>
                </c:pt>
                <c:pt idx="24" formatCode="0.0">
                  <c:v>14.9</c:v>
                </c:pt>
                <c:pt idx="25" formatCode="0.0">
                  <c:v>15.2</c:v>
                </c:pt>
                <c:pt idx="26" formatCode="0.0">
                  <c:v>16.3</c:v>
                </c:pt>
                <c:pt idx="27" formatCode="0.0">
                  <c:v>16.7</c:v>
                </c:pt>
                <c:pt idx="28" formatCode="0.0">
                  <c:v>16.899999999999999</c:v>
                </c:pt>
                <c:pt idx="29">
                  <c:v>20.9</c:v>
                </c:pt>
                <c:pt idx="30">
                  <c:v>9.3000000000000007</c:v>
                </c:pt>
                <c:pt idx="31" formatCode="0.0">
                  <c:v>14.8</c:v>
                </c:pt>
                <c:pt idx="32" formatCode="0.0">
                  <c:v>16.100000000000001</c:v>
                </c:pt>
                <c:pt idx="33" formatCode="0.0">
                  <c:v>17.2</c:v>
                </c:pt>
                <c:pt idx="34" formatCode="0.0">
                  <c:v>17.100000000000001</c:v>
                </c:pt>
                <c:pt idx="35" formatCode="0.0">
                  <c:v>13.2</c:v>
                </c:pt>
              </c:numCache>
            </c:numRef>
          </c:xVal>
          <c:yVal>
            <c:numRef>
              <c:f>Sheet1!$E$2:$E$37</c:f>
              <c:numCache>
                <c:formatCode>0.0</c:formatCode>
                <c:ptCount val="36"/>
                <c:pt idx="0">
                  <c:v>1794.5</c:v>
                </c:pt>
                <c:pt idx="1">
                  <c:v>1794.5</c:v>
                </c:pt>
                <c:pt idx="2">
                  <c:v>2127.6</c:v>
                </c:pt>
                <c:pt idx="3">
                  <c:v>2127.6</c:v>
                </c:pt>
                <c:pt idx="4" formatCode="General">
                  <c:v>1707.8</c:v>
                </c:pt>
                <c:pt idx="5" formatCode="General">
                  <c:v>1777.5</c:v>
                </c:pt>
                <c:pt idx="6">
                  <c:v>1827.55</c:v>
                </c:pt>
                <c:pt idx="7">
                  <c:v>1942.65</c:v>
                </c:pt>
                <c:pt idx="8">
                  <c:v>1919.1</c:v>
                </c:pt>
                <c:pt idx="9">
                  <c:v>1857.95</c:v>
                </c:pt>
                <c:pt idx="10" formatCode="General">
                  <c:v>1794.8</c:v>
                </c:pt>
                <c:pt idx="11">
                  <c:v>2182.9499999999998</c:v>
                </c:pt>
                <c:pt idx="12">
                  <c:v>2167.4499999999998</c:v>
                </c:pt>
                <c:pt idx="13">
                  <c:v>2598.5500000000002</c:v>
                </c:pt>
                <c:pt idx="14">
                  <c:v>2442.8000000000002</c:v>
                </c:pt>
                <c:pt idx="15">
                  <c:v>2442.8000000000002</c:v>
                </c:pt>
                <c:pt idx="16">
                  <c:v>2507.6999999999998</c:v>
                </c:pt>
                <c:pt idx="17">
                  <c:v>2644.45</c:v>
                </c:pt>
                <c:pt idx="18">
                  <c:v>2570.8000000000002</c:v>
                </c:pt>
                <c:pt idx="19">
                  <c:v>2622.1</c:v>
                </c:pt>
                <c:pt idx="20">
                  <c:v>2442.8000000000002</c:v>
                </c:pt>
                <c:pt idx="21">
                  <c:v>2442.8000000000002</c:v>
                </c:pt>
                <c:pt idx="22">
                  <c:v>2507.6999999999998</c:v>
                </c:pt>
                <c:pt idx="23">
                  <c:v>2473.6</c:v>
                </c:pt>
                <c:pt idx="24">
                  <c:v>2353.9</c:v>
                </c:pt>
                <c:pt idx="25">
                  <c:v>2353.9</c:v>
                </c:pt>
                <c:pt idx="26">
                  <c:v>2353.9</c:v>
                </c:pt>
                <c:pt idx="27" formatCode="General">
                  <c:v>1469.4</c:v>
                </c:pt>
                <c:pt idx="28" formatCode="General">
                  <c:v>1469.4</c:v>
                </c:pt>
                <c:pt idx="29">
                  <c:v>2336</c:v>
                </c:pt>
                <c:pt idx="30">
                  <c:v>2042.5</c:v>
                </c:pt>
                <c:pt idx="31">
                  <c:v>2473.6</c:v>
                </c:pt>
                <c:pt idx="32">
                  <c:v>1555.35</c:v>
                </c:pt>
                <c:pt idx="33">
                  <c:v>1555.35</c:v>
                </c:pt>
                <c:pt idx="34">
                  <c:v>3807.1</c:v>
                </c:pt>
                <c:pt idx="35">
                  <c:v>2261.0500000000002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AE-41EE-9B29-15FBD1153401}"/>
            </c:ext>
          </c:extLst>
        </c:ser>
        <c:ser>
          <c:idx val="5"/>
          <c:order val="5"/>
          <c:tx>
            <c:v>Middle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Sheet1!$B$40:$B$42</c:f>
              <c:numCache>
                <c:formatCode>0.0</c:formatCode>
                <c:ptCount val="3"/>
                <c:pt idx="0">
                  <c:v>11.9</c:v>
                </c:pt>
                <c:pt idx="1">
                  <c:v>15.8</c:v>
                </c:pt>
                <c:pt idx="2">
                  <c:v>11.9</c:v>
                </c:pt>
              </c:numCache>
            </c:numRef>
          </c:xVal>
          <c:yVal>
            <c:numRef>
              <c:f>Sheet1!$E$40:$E$42</c:f>
              <c:numCache>
                <c:formatCode>0.0</c:formatCode>
                <c:ptCount val="3"/>
                <c:pt idx="0">
                  <c:v>2357.4</c:v>
                </c:pt>
                <c:pt idx="1">
                  <c:v>2416.9499999999998</c:v>
                </c:pt>
                <c:pt idx="2">
                  <c:v>2314.6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AE-41EE-9B29-15FBD1153401}"/>
            </c:ext>
          </c:extLst>
        </c:ser>
        <c:ser>
          <c:idx val="6"/>
          <c:order val="6"/>
          <c:tx>
            <c:v>Lower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Sheet1!$B$32:$B$35</c:f>
              <c:numCache>
                <c:formatCode>0.0</c:formatCode>
                <c:ptCount val="4"/>
                <c:pt idx="0" formatCode="General">
                  <c:v>9.3000000000000007</c:v>
                </c:pt>
                <c:pt idx="1">
                  <c:v>14.8</c:v>
                </c:pt>
                <c:pt idx="2">
                  <c:v>16.100000000000001</c:v>
                </c:pt>
                <c:pt idx="3">
                  <c:v>17.2</c:v>
                </c:pt>
              </c:numCache>
            </c:numRef>
          </c:xVal>
          <c:yVal>
            <c:numRef>
              <c:f>Sheet1!$E$32:$E$35</c:f>
              <c:numCache>
                <c:formatCode>0.0</c:formatCode>
                <c:ptCount val="4"/>
                <c:pt idx="0">
                  <c:v>2042.5</c:v>
                </c:pt>
                <c:pt idx="1">
                  <c:v>2473.6</c:v>
                </c:pt>
                <c:pt idx="2">
                  <c:v>1555.35</c:v>
                </c:pt>
                <c:pt idx="3">
                  <c:v>1555.35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AE-41EE-9B29-15FBD1153401}"/>
            </c:ext>
          </c:extLst>
        </c:ser>
        <c:ser>
          <c:idx val="7"/>
          <c:order val="7"/>
          <c:tx>
            <c:v>Baldonnel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Sheet1!$B$6:$B$11</c:f>
              <c:numCache>
                <c:formatCode>General</c:formatCode>
                <c:ptCount val="6"/>
                <c:pt idx="0">
                  <c:v>12.2</c:v>
                </c:pt>
                <c:pt idx="1">
                  <c:v>11.4</c:v>
                </c:pt>
                <c:pt idx="2">
                  <c:v>12.6</c:v>
                </c:pt>
                <c:pt idx="3">
                  <c:v>14.1</c:v>
                </c:pt>
                <c:pt idx="4">
                  <c:v>13.3</c:v>
                </c:pt>
                <c:pt idx="5">
                  <c:v>14.7</c:v>
                </c:pt>
              </c:numCache>
            </c:numRef>
          </c:xVal>
          <c:yVal>
            <c:numRef>
              <c:f>Sheet1!$E$6:$E$11</c:f>
              <c:numCache>
                <c:formatCode>General</c:formatCode>
                <c:ptCount val="6"/>
                <c:pt idx="0">
                  <c:v>1707.8</c:v>
                </c:pt>
                <c:pt idx="1">
                  <c:v>1777.5</c:v>
                </c:pt>
                <c:pt idx="2" formatCode="0.0">
                  <c:v>1827.55</c:v>
                </c:pt>
                <c:pt idx="3" formatCode="0.0">
                  <c:v>1942.65</c:v>
                </c:pt>
                <c:pt idx="4" formatCode="0.0">
                  <c:v>1919.1</c:v>
                </c:pt>
                <c:pt idx="5" formatCode="0.0">
                  <c:v>1857.95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6AE-41EE-9B29-15FBD1153401}"/>
            </c:ext>
          </c:extLst>
        </c:ser>
        <c:ser>
          <c:idx val="8"/>
          <c:order val="8"/>
          <c:tx>
            <c:v>Charlie Lake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Sheet1!$B$18:$B$20</c:f>
              <c:numCache>
                <c:formatCode>General</c:formatCode>
                <c:ptCount val="3"/>
                <c:pt idx="0" formatCode="0.0">
                  <c:v>15.8</c:v>
                </c:pt>
                <c:pt idx="1">
                  <c:v>14.8</c:v>
                </c:pt>
                <c:pt idx="2">
                  <c:v>15.7</c:v>
                </c:pt>
              </c:numCache>
            </c:numRef>
          </c:xVal>
          <c:yVal>
            <c:numRef>
              <c:f>Sheet1!$E$18:$E$20</c:f>
              <c:numCache>
                <c:formatCode>0.0</c:formatCode>
                <c:ptCount val="3"/>
                <c:pt idx="0">
                  <c:v>2507.6999999999998</c:v>
                </c:pt>
                <c:pt idx="1">
                  <c:v>2644.45</c:v>
                </c:pt>
                <c:pt idx="2">
                  <c:v>2570.8000000000002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6AE-41EE-9B29-15FBD1153401}"/>
            </c:ext>
          </c:extLst>
        </c:ser>
        <c:ser>
          <c:idx val="9"/>
          <c:order val="9"/>
          <c:tx>
            <c:v>Halfway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FF"/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Sheet1!$B$21:$B$24</c:f>
              <c:numCache>
                <c:formatCode>General</c:formatCode>
                <c:ptCount val="4"/>
                <c:pt idx="0">
                  <c:v>14.4</c:v>
                </c:pt>
                <c:pt idx="1">
                  <c:v>12.3</c:v>
                </c:pt>
                <c:pt idx="2">
                  <c:v>12.6</c:v>
                </c:pt>
                <c:pt idx="3">
                  <c:v>15.8</c:v>
                </c:pt>
              </c:numCache>
            </c:numRef>
          </c:xVal>
          <c:yVal>
            <c:numRef>
              <c:f>Sheet1!$E$21:$E$24</c:f>
              <c:numCache>
                <c:formatCode>0.0</c:formatCode>
                <c:ptCount val="4"/>
                <c:pt idx="0">
                  <c:v>2622.1</c:v>
                </c:pt>
                <c:pt idx="1">
                  <c:v>2442.8000000000002</c:v>
                </c:pt>
                <c:pt idx="2">
                  <c:v>2442.8000000000002</c:v>
                </c:pt>
                <c:pt idx="3">
                  <c:v>2507.6999999999998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6AE-41EE-9B29-15FBD1153401}"/>
            </c:ext>
          </c:extLst>
        </c:ser>
        <c:ser>
          <c:idx val="10"/>
          <c:order val="10"/>
          <c:tx>
            <c:v>Debolt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Sheet1!$B$25:$B$30</c:f>
              <c:numCache>
                <c:formatCode>0.0</c:formatCode>
                <c:ptCount val="6"/>
                <c:pt idx="0" formatCode="General">
                  <c:v>14.8</c:v>
                </c:pt>
                <c:pt idx="1">
                  <c:v>14.9</c:v>
                </c:pt>
                <c:pt idx="2">
                  <c:v>15.2</c:v>
                </c:pt>
                <c:pt idx="3">
                  <c:v>16.3</c:v>
                </c:pt>
                <c:pt idx="4">
                  <c:v>16.7</c:v>
                </c:pt>
                <c:pt idx="5">
                  <c:v>16.899999999999999</c:v>
                </c:pt>
              </c:numCache>
            </c:numRef>
          </c:xVal>
          <c:yVal>
            <c:numRef>
              <c:f>Sheet1!$E$25:$E$30</c:f>
              <c:numCache>
                <c:formatCode>0.0</c:formatCode>
                <c:ptCount val="6"/>
                <c:pt idx="0">
                  <c:v>2473.6</c:v>
                </c:pt>
                <c:pt idx="1">
                  <c:v>2353.9</c:v>
                </c:pt>
                <c:pt idx="2">
                  <c:v>2353.9</c:v>
                </c:pt>
                <c:pt idx="3">
                  <c:v>2353.9</c:v>
                </c:pt>
                <c:pt idx="4" formatCode="General">
                  <c:v>1469.4</c:v>
                </c:pt>
                <c:pt idx="5" formatCode="General">
                  <c:v>1469.4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AE-41EE-9B29-15FBD1153401}"/>
            </c:ext>
          </c:extLst>
        </c:ser>
        <c:ser>
          <c:idx val="11"/>
          <c:order val="11"/>
          <c:tx>
            <c:v>Slave Pt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AE-41EE-9B29-15FBD1153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80920"/>
        <c:axId val="436259056"/>
        <c:extLst/>
      </c:scatterChart>
      <c:valAx>
        <c:axId val="446580920"/>
        <c:scaling>
          <c:orientation val="minMax"/>
          <c:max val="30"/>
          <c:min val="-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Sulphur Isotope</a:t>
                </a:r>
                <a:r>
                  <a:rPr lang="en-AU" baseline="0"/>
                  <a:t> Ratio (per mil)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59056"/>
        <c:crosses val="autoZero"/>
        <c:crossBetween val="midCat"/>
      </c:valAx>
      <c:valAx>
        <c:axId val="4362590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H2S</a:t>
                </a:r>
                <a:r>
                  <a:rPr lang="en-AU" baseline="0"/>
                  <a:t> Production Depth (averge; m; TVD)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80920"/>
        <c:crossesAt val="-1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4543071550578"/>
          <c:y val="7.9250891168838281E-2"/>
          <c:w val="0.69392459605495194"/>
          <c:h val="0.90111634136281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4984-402E-B234-AC3C062E2B0B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4984-402E-B234-AC3C062E2B0B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4984-402E-B234-AC3C062E2B0B}"/>
            </c:ext>
          </c:extLst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multiLvlStrRef>
              <c:f>Sheet1!$A$2:$F$37</c:f>
              <c:multiLvlStrCache>
                <c:ptCount val="36"/>
                <c:lvl>
                  <c:pt idx="0">
                    <c:v>Montney (Upper)</c:v>
                  </c:pt>
                  <c:pt idx="1">
                    <c:v>Montney (Upper)</c:v>
                  </c:pt>
                  <c:pt idx="2">
                    <c:v>Montney (Upper)</c:v>
                  </c:pt>
                  <c:pt idx="3">
                    <c:v>Montney (Upper)</c:v>
                  </c:pt>
                  <c:pt idx="4">
                    <c:v>Montney (Upper)</c:v>
                  </c:pt>
                  <c:pt idx="5">
                    <c:v>Montney (Upper)</c:v>
                  </c:pt>
                  <c:pt idx="6">
                    <c:v>Montney (Upper)</c:v>
                  </c:pt>
                  <c:pt idx="7">
                    <c:v>Montney (Upper)</c:v>
                  </c:pt>
                  <c:pt idx="8">
                    <c:v>Montney (Upper)</c:v>
                  </c:pt>
                  <c:pt idx="9">
                    <c:v>Montney (Upper)</c:v>
                  </c:pt>
                  <c:pt idx="10">
                    <c:v>Montney (Upper)</c:v>
                  </c:pt>
                  <c:pt idx="11">
                    <c:v>Montney (Upper)</c:v>
                  </c:pt>
                  <c:pt idx="12">
                    <c:v>Montney (Upper)</c:v>
                  </c:pt>
                  <c:pt idx="13">
                    <c:v>Montney (Upper)</c:v>
                  </c:pt>
                  <c:pt idx="14">
                    <c:v>Montney (Upper)</c:v>
                  </c:pt>
                  <c:pt idx="15">
                    <c:v>Montney (Upper)</c:v>
                  </c:pt>
                  <c:pt idx="16">
                    <c:v>Montney (Upper)</c:v>
                  </c:pt>
                  <c:pt idx="17">
                    <c:v>Montney (Upper)</c:v>
                  </c:pt>
                  <c:pt idx="18">
                    <c:v>Montney (Upper)</c:v>
                  </c:pt>
                  <c:pt idx="19">
                    <c:v>Montney (Upper)</c:v>
                  </c:pt>
                  <c:pt idx="20">
                    <c:v>Montney (Upper)</c:v>
                  </c:pt>
                  <c:pt idx="21">
                    <c:v>Montney (Upper)</c:v>
                  </c:pt>
                  <c:pt idx="22">
                    <c:v>Montney (Upper)</c:v>
                  </c:pt>
                  <c:pt idx="23">
                    <c:v>Montney (Upper)</c:v>
                  </c:pt>
                  <c:pt idx="24">
                    <c:v>Montney (Upper)</c:v>
                  </c:pt>
                  <c:pt idx="25">
                    <c:v>Montney (Upper)</c:v>
                  </c:pt>
                  <c:pt idx="26">
                    <c:v>Montney (Upper)</c:v>
                  </c:pt>
                  <c:pt idx="27">
                    <c:v>Montney (Upper)</c:v>
                  </c:pt>
                  <c:pt idx="28">
                    <c:v>Montney (Upper)</c:v>
                  </c:pt>
                  <c:pt idx="29">
                    <c:v>Montney (Middle)</c:v>
                  </c:pt>
                  <c:pt idx="30">
                    <c:v>Montney (Middle)</c:v>
                  </c:pt>
                  <c:pt idx="31">
                    <c:v>Montney (Middle)</c:v>
                  </c:pt>
                  <c:pt idx="32">
                    <c:v>Montney (Middle)</c:v>
                  </c:pt>
                  <c:pt idx="33">
                    <c:v>Montney (Middle)</c:v>
                  </c:pt>
                  <c:pt idx="34">
                    <c:v>Montney (Lower)</c:v>
                  </c:pt>
                  <c:pt idx="35">
                    <c:v>Montney (Lower)</c:v>
                  </c:pt>
                </c:lvl>
                <c:lvl>
                  <c:pt idx="0">
                    <c:v>1794.5</c:v>
                  </c:pt>
                  <c:pt idx="1">
                    <c:v>1794.5</c:v>
                  </c:pt>
                  <c:pt idx="2">
                    <c:v>2127.6</c:v>
                  </c:pt>
                  <c:pt idx="3">
                    <c:v>2127.6</c:v>
                  </c:pt>
                  <c:pt idx="4">
                    <c:v>1707.8</c:v>
                  </c:pt>
                  <c:pt idx="5">
                    <c:v>1777.5</c:v>
                  </c:pt>
                  <c:pt idx="6">
                    <c:v>1827.6</c:v>
                  </c:pt>
                  <c:pt idx="7">
                    <c:v>1942.7</c:v>
                  </c:pt>
                  <c:pt idx="8">
                    <c:v>1919.1</c:v>
                  </c:pt>
                  <c:pt idx="9">
                    <c:v>1858.0</c:v>
                  </c:pt>
                  <c:pt idx="10">
                    <c:v>1794.8</c:v>
                  </c:pt>
                  <c:pt idx="11">
                    <c:v>2183.0</c:v>
                  </c:pt>
                  <c:pt idx="12">
                    <c:v>2167.5</c:v>
                  </c:pt>
                  <c:pt idx="13">
                    <c:v>2598.6</c:v>
                  </c:pt>
                  <c:pt idx="14">
                    <c:v>2442.8</c:v>
                  </c:pt>
                  <c:pt idx="15">
                    <c:v>2442.8</c:v>
                  </c:pt>
                  <c:pt idx="16">
                    <c:v>2507.7</c:v>
                  </c:pt>
                  <c:pt idx="17">
                    <c:v>2644.5</c:v>
                  </c:pt>
                  <c:pt idx="18">
                    <c:v>2570.8</c:v>
                  </c:pt>
                  <c:pt idx="19">
                    <c:v>2622.1</c:v>
                  </c:pt>
                  <c:pt idx="20">
                    <c:v>2442.8</c:v>
                  </c:pt>
                  <c:pt idx="21">
                    <c:v>2442.8</c:v>
                  </c:pt>
                  <c:pt idx="22">
                    <c:v>2507.7</c:v>
                  </c:pt>
                  <c:pt idx="23">
                    <c:v>2473.6</c:v>
                  </c:pt>
                  <c:pt idx="24">
                    <c:v>2353.9</c:v>
                  </c:pt>
                  <c:pt idx="25">
                    <c:v>2353.9</c:v>
                  </c:pt>
                  <c:pt idx="26">
                    <c:v>2353.9</c:v>
                  </c:pt>
                  <c:pt idx="27">
                    <c:v>1469.4</c:v>
                  </c:pt>
                  <c:pt idx="28">
                    <c:v>1469.4</c:v>
                  </c:pt>
                  <c:pt idx="29">
                    <c:v>2336.0</c:v>
                  </c:pt>
                  <c:pt idx="30">
                    <c:v>2042.5</c:v>
                  </c:pt>
                  <c:pt idx="31">
                    <c:v>2473.6</c:v>
                  </c:pt>
                  <c:pt idx="32">
                    <c:v>1555.4</c:v>
                  </c:pt>
                  <c:pt idx="33">
                    <c:v>1555.4</c:v>
                  </c:pt>
                  <c:pt idx="34">
                    <c:v>3807.1</c:v>
                  </c:pt>
                  <c:pt idx="35">
                    <c:v>2261.1</c:v>
                  </c:pt>
                </c:lvl>
                <c:lvl>
                  <c:pt idx="0">
                    <c:v>-120.929690</c:v>
                  </c:pt>
                  <c:pt idx="1">
                    <c:v>-120.929690</c:v>
                  </c:pt>
                  <c:pt idx="2">
                    <c:v>-122.042120</c:v>
                  </c:pt>
                  <c:pt idx="3">
                    <c:v>-122.042120</c:v>
                  </c:pt>
                  <c:pt idx="4">
                    <c:v>-122.242510</c:v>
                  </c:pt>
                  <c:pt idx="5">
                    <c:v>-122.250180</c:v>
                  </c:pt>
                  <c:pt idx="6">
                    <c:v>-122.248120</c:v>
                  </c:pt>
                  <c:pt idx="7">
                    <c:v>-122.360750</c:v>
                  </c:pt>
                  <c:pt idx="8">
                    <c:v>-122.333910</c:v>
                  </c:pt>
                  <c:pt idx="9">
                    <c:v>-122.875210</c:v>
                  </c:pt>
                  <c:pt idx="10">
                    <c:v>-122.361710</c:v>
                  </c:pt>
                  <c:pt idx="11">
                    <c:v>-120.623690</c:v>
                  </c:pt>
                  <c:pt idx="12">
                    <c:v>-120.589920</c:v>
                  </c:pt>
                  <c:pt idx="13">
                    <c:v>-119.305230</c:v>
                  </c:pt>
                  <c:pt idx="14">
                    <c:v>-119.130820</c:v>
                  </c:pt>
                  <c:pt idx="15">
                    <c:v>-119.130820</c:v>
                  </c:pt>
                  <c:pt idx="16">
                    <c:v>-119.236910</c:v>
                  </c:pt>
                  <c:pt idx="17">
                    <c:v>-119.294740</c:v>
                  </c:pt>
                  <c:pt idx="18">
                    <c:v>-119.252130</c:v>
                  </c:pt>
                  <c:pt idx="19">
                    <c:v>-119.305230</c:v>
                  </c:pt>
                  <c:pt idx="20">
                    <c:v>-119.130820</c:v>
                  </c:pt>
                  <c:pt idx="21">
                    <c:v>-119.130820</c:v>
                  </c:pt>
                  <c:pt idx="22">
                    <c:v>-119.236910</c:v>
                  </c:pt>
                  <c:pt idx="23">
                    <c:v>-119.131420</c:v>
                  </c:pt>
                  <c:pt idx="24">
                    <c:v>-118.630140</c:v>
                  </c:pt>
                  <c:pt idx="25">
                    <c:v>-118.630140</c:v>
                  </c:pt>
                  <c:pt idx="26">
                    <c:v>-118.630140</c:v>
                  </c:pt>
                  <c:pt idx="27">
                    <c:v>-121.846040</c:v>
                  </c:pt>
                  <c:pt idx="28">
                    <c:v>-121.846040</c:v>
                  </c:pt>
                  <c:pt idx="29">
                    <c:v>-121.041560</c:v>
                  </c:pt>
                  <c:pt idx="30">
                    <c:v>-122.244410</c:v>
                  </c:pt>
                  <c:pt idx="31">
                    <c:v>-119.131420</c:v>
                  </c:pt>
                  <c:pt idx="32">
                    <c:v>-121.845010</c:v>
                  </c:pt>
                  <c:pt idx="33">
                    <c:v>-121.845010</c:v>
                  </c:pt>
                  <c:pt idx="34">
                    <c:v>-118.971560</c:v>
                  </c:pt>
                  <c:pt idx="35">
                    <c:v>-120.553150</c:v>
                  </c:pt>
                </c:lvl>
                <c:lvl>
                  <c:pt idx="0">
                    <c:v>56.13250</c:v>
                  </c:pt>
                  <c:pt idx="1">
                    <c:v>56.13250</c:v>
                  </c:pt>
                  <c:pt idx="2">
                    <c:v>56.38534</c:v>
                  </c:pt>
                  <c:pt idx="3">
                    <c:v>56.38534</c:v>
                  </c:pt>
                  <c:pt idx="4">
                    <c:v>57.33831</c:v>
                  </c:pt>
                  <c:pt idx="5">
                    <c:v>57.29098</c:v>
                  </c:pt>
                  <c:pt idx="6">
                    <c:v>57.05420</c:v>
                  </c:pt>
                  <c:pt idx="7">
                    <c:v>57.07321</c:v>
                  </c:pt>
                  <c:pt idx="8">
                    <c:v>57.04778</c:v>
                  </c:pt>
                  <c:pt idx="9">
                    <c:v>57.49365</c:v>
                  </c:pt>
                  <c:pt idx="10">
                    <c:v>57.30685</c:v>
                  </c:pt>
                  <c:pt idx="11">
                    <c:v>55.91107</c:v>
                  </c:pt>
                  <c:pt idx="12">
                    <c:v>55.91047</c:v>
                  </c:pt>
                  <c:pt idx="13">
                    <c:v>55.23079</c:v>
                  </c:pt>
                  <c:pt idx="14">
                    <c:v>55.19846</c:v>
                  </c:pt>
                  <c:pt idx="15">
                    <c:v>55.19846</c:v>
                  </c:pt>
                  <c:pt idx="16">
                    <c:v>55.18300</c:v>
                  </c:pt>
                  <c:pt idx="17">
                    <c:v>55.23162</c:v>
                  </c:pt>
                  <c:pt idx="18">
                    <c:v>55.17811</c:v>
                  </c:pt>
                  <c:pt idx="19">
                    <c:v>55.23079</c:v>
                  </c:pt>
                  <c:pt idx="20">
                    <c:v>55.19846</c:v>
                  </c:pt>
                  <c:pt idx="21">
                    <c:v>55.19846</c:v>
                  </c:pt>
                  <c:pt idx="22">
                    <c:v>55.18300</c:v>
                  </c:pt>
                  <c:pt idx="23">
                    <c:v>55.11631</c:v>
                  </c:pt>
                  <c:pt idx="24">
                    <c:v>54.89891</c:v>
                  </c:pt>
                  <c:pt idx="25">
                    <c:v>54.89891</c:v>
                  </c:pt>
                  <c:pt idx="26">
                    <c:v>54.89891</c:v>
                  </c:pt>
                  <c:pt idx="27">
                    <c:v>57.32852</c:v>
                  </c:pt>
                  <c:pt idx="28">
                    <c:v>57.32852</c:v>
                  </c:pt>
                  <c:pt idx="29">
                    <c:v>56.37771</c:v>
                  </c:pt>
                  <c:pt idx="30">
                    <c:v>56.99588</c:v>
                  </c:pt>
                  <c:pt idx="31">
                    <c:v>55.11631</c:v>
                  </c:pt>
                  <c:pt idx="32">
                    <c:v>57.29443</c:v>
                  </c:pt>
                  <c:pt idx="33">
                    <c:v>57.29443</c:v>
                  </c:pt>
                  <c:pt idx="34">
                    <c:v>54.44887</c:v>
                  </c:pt>
                  <c:pt idx="35">
                    <c:v>55.95472</c:v>
                  </c:pt>
                </c:lvl>
                <c:lvl>
                  <c:pt idx="0">
                    <c:v>17.4</c:v>
                  </c:pt>
                  <c:pt idx="1">
                    <c:v>16.9</c:v>
                  </c:pt>
                  <c:pt idx="2">
                    <c:v>12.4</c:v>
                  </c:pt>
                  <c:pt idx="3">
                    <c:v>12.5</c:v>
                  </c:pt>
                  <c:pt idx="4">
                    <c:v>12.2</c:v>
                  </c:pt>
                  <c:pt idx="5">
                    <c:v>11.4</c:v>
                  </c:pt>
                  <c:pt idx="6">
                    <c:v>12.6</c:v>
                  </c:pt>
                  <c:pt idx="7">
                    <c:v>14.1</c:v>
                  </c:pt>
                  <c:pt idx="8">
                    <c:v>13.3</c:v>
                  </c:pt>
                  <c:pt idx="9">
                    <c:v>14.7</c:v>
                  </c:pt>
                  <c:pt idx="10">
                    <c:v>14.0</c:v>
                  </c:pt>
                  <c:pt idx="11">
                    <c:v>14.7</c:v>
                  </c:pt>
                  <c:pt idx="12">
                    <c:v>15.8</c:v>
                  </c:pt>
                  <c:pt idx="13">
                    <c:v>14.4</c:v>
                  </c:pt>
                  <c:pt idx="14">
                    <c:v>12.3</c:v>
                  </c:pt>
                  <c:pt idx="15">
                    <c:v>12.6</c:v>
                  </c:pt>
                  <c:pt idx="16">
                    <c:v>15.8</c:v>
                  </c:pt>
                  <c:pt idx="17">
                    <c:v>14.8</c:v>
                  </c:pt>
                  <c:pt idx="18">
                    <c:v>15.7</c:v>
                  </c:pt>
                  <c:pt idx="19">
                    <c:v>14.4</c:v>
                  </c:pt>
                  <c:pt idx="20">
                    <c:v>12.3</c:v>
                  </c:pt>
                  <c:pt idx="21">
                    <c:v>12.6</c:v>
                  </c:pt>
                  <c:pt idx="22">
                    <c:v>15.8</c:v>
                  </c:pt>
                  <c:pt idx="23">
                    <c:v>14.8</c:v>
                  </c:pt>
                  <c:pt idx="24">
                    <c:v>14.9</c:v>
                  </c:pt>
                  <c:pt idx="25">
                    <c:v>15.2</c:v>
                  </c:pt>
                  <c:pt idx="26">
                    <c:v>16.3</c:v>
                  </c:pt>
                  <c:pt idx="27">
                    <c:v>16.7</c:v>
                  </c:pt>
                  <c:pt idx="28">
                    <c:v>16.9</c:v>
                  </c:pt>
                  <c:pt idx="29">
                    <c:v>20.9</c:v>
                  </c:pt>
                  <c:pt idx="30">
                    <c:v>9.3</c:v>
                  </c:pt>
                  <c:pt idx="31">
                    <c:v>14.8</c:v>
                  </c:pt>
                  <c:pt idx="32">
                    <c:v>16.1</c:v>
                  </c:pt>
                  <c:pt idx="33">
                    <c:v>17.2</c:v>
                  </c:pt>
                  <c:pt idx="34">
                    <c:v>17.1</c:v>
                  </c:pt>
                  <c:pt idx="35">
                    <c:v>13.2</c:v>
                  </c:pt>
                </c:lvl>
                <c:lvl>
                  <c:pt idx="0">
                    <c:v>100/01-29-082-19W6/02</c:v>
                  </c:pt>
                  <c:pt idx="1">
                    <c:v>100/01-29-082-19W6/02</c:v>
                  </c:pt>
                  <c:pt idx="2">
                    <c:v>200/a-064-h 094-b-08/00</c:v>
                  </c:pt>
                  <c:pt idx="3">
                    <c:v>200/a-064-h 094-b-08/00</c:v>
                  </c:pt>
                  <c:pt idx="4">
                    <c:v>203/d-010-G 094-G-08/00</c:v>
                  </c:pt>
                  <c:pt idx="5">
                    <c:v>202/c-050-B 094-G-08/00</c:v>
                  </c:pt>
                  <c:pt idx="6">
                    <c:v>202/c-070-B 094-G-01/00</c:v>
                  </c:pt>
                  <c:pt idx="7">
                    <c:v>200/c-089-C 094-G-01/00</c:v>
                  </c:pt>
                  <c:pt idx="8">
                    <c:v>200/c-057-C 094-G-01/00</c:v>
                  </c:pt>
                  <c:pt idx="9">
                    <c:v>202/b-100-K 094-G-07/00</c:v>
                  </c:pt>
                  <c:pt idx="10">
                    <c:v>202/c-069-C 094-G-08/00</c:v>
                  </c:pt>
                  <c:pt idx="11">
                    <c:v>100/14-05-080-17W6/00</c:v>
                  </c:pt>
                  <c:pt idx="12">
                    <c:v>105/16-04-080-17W6/00</c:v>
                  </c:pt>
                  <c:pt idx="13">
                    <c:v>102/04-15-072-09W6/00</c:v>
                  </c:pt>
                  <c:pt idx="14">
                    <c:v>100/16-34-071-08W6/00</c:v>
                  </c:pt>
                  <c:pt idx="15">
                    <c:v>100/16-34-071-08W6/00</c:v>
                  </c:pt>
                  <c:pt idx="16">
                    <c:v>102/16-25-071-09W6/00</c:v>
                  </c:pt>
                  <c:pt idx="17">
                    <c:v>100/02-15-072-09W6/00</c:v>
                  </c:pt>
                  <c:pt idx="18">
                    <c:v>100/12-25-071-09W6/00</c:v>
                  </c:pt>
                  <c:pt idx="19">
                    <c:v>102/04-15-072-09W6/00</c:v>
                  </c:pt>
                  <c:pt idx="20">
                    <c:v>100/16-34-071-08W6/00</c:v>
                  </c:pt>
                  <c:pt idx="21">
                    <c:v>102/16-34-071-08W6/00</c:v>
                  </c:pt>
                  <c:pt idx="22">
                    <c:v>102/16-25-071-09W6/00</c:v>
                  </c:pt>
                  <c:pt idx="23">
                    <c:v>100/08-03-071-08W6/00</c:v>
                  </c:pt>
                  <c:pt idx="24">
                    <c:v>100/05-24-068-05W6/02</c:v>
                  </c:pt>
                  <c:pt idx="25">
                    <c:v>100/05-24-068-05W6/02</c:v>
                  </c:pt>
                  <c:pt idx="26">
                    <c:v>100/05-24-068-05W6/02</c:v>
                  </c:pt>
                  <c:pt idx="27">
                    <c:v>202/a-091-D 094-H-05/00</c:v>
                  </c:pt>
                  <c:pt idx="28">
                    <c:v>202/a-091-D 094-H-05/00</c:v>
                  </c:pt>
                  <c:pt idx="29">
                    <c:v>200/a-054-H 094-B-08/00 </c:v>
                  </c:pt>
                  <c:pt idx="30">
                    <c:v>200/d-100-J 094-B-16/00</c:v>
                  </c:pt>
                  <c:pt idx="31">
                    <c:v>100/08-03-071-08W6/00</c:v>
                  </c:pt>
                  <c:pt idx="32">
                    <c:v>200/b-056-C 094-H-05/00</c:v>
                  </c:pt>
                  <c:pt idx="33">
                    <c:v>200/b-056-C 094-H-05/00</c:v>
                  </c:pt>
                  <c:pt idx="34">
                    <c:v>100/06-15-063-07W6/02</c:v>
                  </c:pt>
                  <c:pt idx="35">
                    <c:v>100/13-23-080-17W6/02</c:v>
                  </c:pt>
                </c:lvl>
              </c:multiLvlStrCache>
              <c:extLst xmlns:c15="http://schemas.microsoft.com/office/drawing/2012/chart"/>
            </c:multiLvlStr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1-4984-402E-B234-AC3C062E2B0B}"/>
            </c:ext>
          </c:extLst>
        </c:ser>
        <c:ser>
          <c:idx val="4"/>
          <c:order val="4"/>
          <c:tx>
            <c:v>Upper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75DBFF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Sheet1!$B$2:$B$37</c:f>
              <c:numCache>
                <c:formatCode>General</c:formatCode>
                <c:ptCount val="36"/>
                <c:pt idx="0">
                  <c:v>17.399999999999999</c:v>
                </c:pt>
                <c:pt idx="1">
                  <c:v>16.899999999999999</c:v>
                </c:pt>
                <c:pt idx="2">
                  <c:v>12.4</c:v>
                </c:pt>
                <c:pt idx="3">
                  <c:v>12.5</c:v>
                </c:pt>
                <c:pt idx="4">
                  <c:v>12.2</c:v>
                </c:pt>
                <c:pt idx="5">
                  <c:v>11.4</c:v>
                </c:pt>
                <c:pt idx="6">
                  <c:v>12.6</c:v>
                </c:pt>
                <c:pt idx="7">
                  <c:v>14.1</c:v>
                </c:pt>
                <c:pt idx="8">
                  <c:v>13.3</c:v>
                </c:pt>
                <c:pt idx="9">
                  <c:v>14.7</c:v>
                </c:pt>
                <c:pt idx="10" formatCode="0.0">
                  <c:v>14</c:v>
                </c:pt>
                <c:pt idx="11" formatCode="0.0">
                  <c:v>14.7</c:v>
                </c:pt>
                <c:pt idx="12" formatCode="0.0">
                  <c:v>15.8</c:v>
                </c:pt>
                <c:pt idx="13" formatCode="0.0">
                  <c:v>14.4</c:v>
                </c:pt>
                <c:pt idx="14" formatCode="0.0">
                  <c:v>12.3</c:v>
                </c:pt>
                <c:pt idx="15" formatCode="0.0">
                  <c:v>12.6</c:v>
                </c:pt>
                <c:pt idx="16" formatCode="0.0">
                  <c:v>15.8</c:v>
                </c:pt>
                <c:pt idx="17">
                  <c:v>14.8</c:v>
                </c:pt>
                <c:pt idx="18">
                  <c:v>15.7</c:v>
                </c:pt>
                <c:pt idx="19">
                  <c:v>14.4</c:v>
                </c:pt>
                <c:pt idx="20">
                  <c:v>12.3</c:v>
                </c:pt>
                <c:pt idx="21">
                  <c:v>12.6</c:v>
                </c:pt>
                <c:pt idx="22">
                  <c:v>15.8</c:v>
                </c:pt>
                <c:pt idx="23">
                  <c:v>14.8</c:v>
                </c:pt>
                <c:pt idx="24" formatCode="0.0">
                  <c:v>14.9</c:v>
                </c:pt>
                <c:pt idx="25" formatCode="0.0">
                  <c:v>15.2</c:v>
                </c:pt>
                <c:pt idx="26" formatCode="0.0">
                  <c:v>16.3</c:v>
                </c:pt>
                <c:pt idx="27" formatCode="0.0">
                  <c:v>16.7</c:v>
                </c:pt>
                <c:pt idx="28" formatCode="0.0">
                  <c:v>16.899999999999999</c:v>
                </c:pt>
                <c:pt idx="29">
                  <c:v>20.9</c:v>
                </c:pt>
                <c:pt idx="30">
                  <c:v>9.3000000000000007</c:v>
                </c:pt>
                <c:pt idx="31" formatCode="0.0">
                  <c:v>14.8</c:v>
                </c:pt>
                <c:pt idx="32" formatCode="0.0">
                  <c:v>16.100000000000001</c:v>
                </c:pt>
                <c:pt idx="33" formatCode="0.0">
                  <c:v>17.2</c:v>
                </c:pt>
                <c:pt idx="34" formatCode="0.0">
                  <c:v>17.100000000000001</c:v>
                </c:pt>
                <c:pt idx="35" formatCode="0.0">
                  <c:v>13.2</c:v>
                </c:pt>
              </c:numCache>
            </c:numRef>
          </c:xVal>
          <c:yVal>
            <c:numRef>
              <c:f>Sheet1!$E$2:$E$37</c:f>
              <c:numCache>
                <c:formatCode>0.0</c:formatCode>
                <c:ptCount val="36"/>
                <c:pt idx="0">
                  <c:v>1794.5</c:v>
                </c:pt>
                <c:pt idx="1">
                  <c:v>1794.5</c:v>
                </c:pt>
                <c:pt idx="2">
                  <c:v>2127.6</c:v>
                </c:pt>
                <c:pt idx="3">
                  <c:v>2127.6</c:v>
                </c:pt>
                <c:pt idx="4" formatCode="General">
                  <c:v>1707.8</c:v>
                </c:pt>
                <c:pt idx="5" formatCode="General">
                  <c:v>1777.5</c:v>
                </c:pt>
                <c:pt idx="6">
                  <c:v>1827.55</c:v>
                </c:pt>
                <c:pt idx="7">
                  <c:v>1942.65</c:v>
                </c:pt>
                <c:pt idx="8">
                  <c:v>1919.1</c:v>
                </c:pt>
                <c:pt idx="9">
                  <c:v>1857.95</c:v>
                </c:pt>
                <c:pt idx="10" formatCode="General">
                  <c:v>1794.8</c:v>
                </c:pt>
                <c:pt idx="11">
                  <c:v>2182.9499999999998</c:v>
                </c:pt>
                <c:pt idx="12">
                  <c:v>2167.4499999999998</c:v>
                </c:pt>
                <c:pt idx="13">
                  <c:v>2598.5500000000002</c:v>
                </c:pt>
                <c:pt idx="14">
                  <c:v>2442.8000000000002</c:v>
                </c:pt>
                <c:pt idx="15">
                  <c:v>2442.8000000000002</c:v>
                </c:pt>
                <c:pt idx="16">
                  <c:v>2507.6999999999998</c:v>
                </c:pt>
                <c:pt idx="17">
                  <c:v>2644.45</c:v>
                </c:pt>
                <c:pt idx="18">
                  <c:v>2570.8000000000002</c:v>
                </c:pt>
                <c:pt idx="19">
                  <c:v>2622.1</c:v>
                </c:pt>
                <c:pt idx="20">
                  <c:v>2442.8000000000002</c:v>
                </c:pt>
                <c:pt idx="21">
                  <c:v>2442.8000000000002</c:v>
                </c:pt>
                <c:pt idx="22">
                  <c:v>2507.6999999999998</c:v>
                </c:pt>
                <c:pt idx="23">
                  <c:v>2473.6</c:v>
                </c:pt>
                <c:pt idx="24">
                  <c:v>2353.9</c:v>
                </c:pt>
                <c:pt idx="25">
                  <c:v>2353.9</c:v>
                </c:pt>
                <c:pt idx="26">
                  <c:v>2353.9</c:v>
                </c:pt>
                <c:pt idx="27" formatCode="General">
                  <c:v>1469.4</c:v>
                </c:pt>
                <c:pt idx="28" formatCode="General">
                  <c:v>1469.4</c:v>
                </c:pt>
                <c:pt idx="29">
                  <c:v>2336</c:v>
                </c:pt>
                <c:pt idx="30">
                  <c:v>2042.5</c:v>
                </c:pt>
                <c:pt idx="31">
                  <c:v>2473.6</c:v>
                </c:pt>
                <c:pt idx="32">
                  <c:v>1555.35</c:v>
                </c:pt>
                <c:pt idx="33">
                  <c:v>1555.35</c:v>
                </c:pt>
                <c:pt idx="34">
                  <c:v>3807.1</c:v>
                </c:pt>
                <c:pt idx="35">
                  <c:v>2261.0500000000002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84-402E-B234-AC3C062E2B0B}"/>
            </c:ext>
          </c:extLst>
        </c:ser>
        <c:ser>
          <c:idx val="5"/>
          <c:order val="5"/>
          <c:tx>
            <c:v>Middle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0070C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Sheet1!$B$40:$B$42</c:f>
              <c:numCache>
                <c:formatCode>0.0</c:formatCode>
                <c:ptCount val="3"/>
                <c:pt idx="0">
                  <c:v>11.9</c:v>
                </c:pt>
                <c:pt idx="1">
                  <c:v>15.8</c:v>
                </c:pt>
                <c:pt idx="2">
                  <c:v>11.9</c:v>
                </c:pt>
              </c:numCache>
            </c:numRef>
          </c:xVal>
          <c:yVal>
            <c:numRef>
              <c:f>Sheet1!$E$40:$E$42</c:f>
              <c:numCache>
                <c:formatCode>0.0</c:formatCode>
                <c:ptCount val="3"/>
                <c:pt idx="0">
                  <c:v>2357.4</c:v>
                </c:pt>
                <c:pt idx="1">
                  <c:v>2416.9499999999998</c:v>
                </c:pt>
                <c:pt idx="2">
                  <c:v>2314.6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84-402E-B234-AC3C062E2B0B}"/>
            </c:ext>
          </c:extLst>
        </c:ser>
        <c:ser>
          <c:idx val="6"/>
          <c:order val="6"/>
          <c:tx>
            <c:v>Lower Montney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2060"/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Sheet1!$B$32:$B$35</c:f>
              <c:numCache>
                <c:formatCode>0.0</c:formatCode>
                <c:ptCount val="4"/>
                <c:pt idx="0" formatCode="General">
                  <c:v>9.3000000000000007</c:v>
                </c:pt>
                <c:pt idx="1">
                  <c:v>14.8</c:v>
                </c:pt>
                <c:pt idx="2">
                  <c:v>16.100000000000001</c:v>
                </c:pt>
                <c:pt idx="3">
                  <c:v>17.2</c:v>
                </c:pt>
              </c:numCache>
            </c:numRef>
          </c:xVal>
          <c:yVal>
            <c:numRef>
              <c:f>Sheet1!$E$32:$E$35</c:f>
              <c:numCache>
                <c:formatCode>0.0</c:formatCode>
                <c:ptCount val="4"/>
                <c:pt idx="0">
                  <c:v>2042.5</c:v>
                </c:pt>
                <c:pt idx="1">
                  <c:v>2473.6</c:v>
                </c:pt>
                <c:pt idx="2">
                  <c:v>1555.35</c:v>
                </c:pt>
                <c:pt idx="3">
                  <c:v>1555.35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84-402E-B234-AC3C062E2B0B}"/>
            </c:ext>
          </c:extLst>
        </c:ser>
        <c:ser>
          <c:idx val="7"/>
          <c:order val="7"/>
          <c:tx>
            <c:v>Baldonnel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Sheet1!$B$6:$B$11</c:f>
              <c:numCache>
                <c:formatCode>General</c:formatCode>
                <c:ptCount val="6"/>
                <c:pt idx="0">
                  <c:v>12.2</c:v>
                </c:pt>
                <c:pt idx="1">
                  <c:v>11.4</c:v>
                </c:pt>
                <c:pt idx="2">
                  <c:v>12.6</c:v>
                </c:pt>
                <c:pt idx="3">
                  <c:v>14.1</c:v>
                </c:pt>
                <c:pt idx="4">
                  <c:v>13.3</c:v>
                </c:pt>
                <c:pt idx="5">
                  <c:v>14.7</c:v>
                </c:pt>
              </c:numCache>
            </c:numRef>
          </c:xVal>
          <c:yVal>
            <c:numRef>
              <c:f>Sheet1!$E$6:$E$11</c:f>
              <c:numCache>
                <c:formatCode>General</c:formatCode>
                <c:ptCount val="6"/>
                <c:pt idx="0">
                  <c:v>1707.8</c:v>
                </c:pt>
                <c:pt idx="1">
                  <c:v>1777.5</c:v>
                </c:pt>
                <c:pt idx="2" formatCode="0.0">
                  <c:v>1827.55</c:v>
                </c:pt>
                <c:pt idx="3" formatCode="0.0">
                  <c:v>1942.65</c:v>
                </c:pt>
                <c:pt idx="4" formatCode="0.0">
                  <c:v>1919.1</c:v>
                </c:pt>
                <c:pt idx="5" formatCode="0.0">
                  <c:v>1857.95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84-402E-B234-AC3C062E2B0B}"/>
            </c:ext>
          </c:extLst>
        </c:ser>
        <c:ser>
          <c:idx val="8"/>
          <c:order val="8"/>
          <c:tx>
            <c:v>Charlie Lake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FF0000"/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Sheet1!$B$18:$B$20</c:f>
              <c:numCache>
                <c:formatCode>General</c:formatCode>
                <c:ptCount val="3"/>
                <c:pt idx="0" formatCode="0.0">
                  <c:v>15.8</c:v>
                </c:pt>
                <c:pt idx="1">
                  <c:v>14.8</c:v>
                </c:pt>
                <c:pt idx="2">
                  <c:v>15.7</c:v>
                </c:pt>
              </c:numCache>
            </c:numRef>
          </c:xVal>
          <c:yVal>
            <c:numRef>
              <c:f>Sheet1!$E$18:$E$20</c:f>
              <c:numCache>
                <c:formatCode>0.0</c:formatCode>
                <c:ptCount val="3"/>
                <c:pt idx="0">
                  <c:v>2507.6999999999998</c:v>
                </c:pt>
                <c:pt idx="1">
                  <c:v>2644.45</c:v>
                </c:pt>
                <c:pt idx="2">
                  <c:v>2570.8000000000002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84-402E-B234-AC3C062E2B0B}"/>
            </c:ext>
          </c:extLst>
        </c:ser>
        <c:ser>
          <c:idx val="9"/>
          <c:order val="9"/>
          <c:tx>
            <c:v>Halfway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FF"/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Sheet1!$B$21:$B$24</c:f>
              <c:numCache>
                <c:formatCode>General</c:formatCode>
                <c:ptCount val="4"/>
                <c:pt idx="0">
                  <c:v>14.4</c:v>
                </c:pt>
                <c:pt idx="1">
                  <c:v>12.3</c:v>
                </c:pt>
                <c:pt idx="2">
                  <c:v>12.6</c:v>
                </c:pt>
                <c:pt idx="3">
                  <c:v>15.8</c:v>
                </c:pt>
              </c:numCache>
            </c:numRef>
          </c:xVal>
          <c:yVal>
            <c:numRef>
              <c:f>Sheet1!$E$21:$E$24</c:f>
              <c:numCache>
                <c:formatCode>0.0</c:formatCode>
                <c:ptCount val="4"/>
                <c:pt idx="0">
                  <c:v>2622.1</c:v>
                </c:pt>
                <c:pt idx="1">
                  <c:v>2442.8000000000002</c:v>
                </c:pt>
                <c:pt idx="2">
                  <c:v>2442.8000000000002</c:v>
                </c:pt>
                <c:pt idx="3">
                  <c:v>2507.6999999999998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84-402E-B234-AC3C062E2B0B}"/>
            </c:ext>
          </c:extLst>
        </c:ser>
        <c:ser>
          <c:idx val="10"/>
          <c:order val="10"/>
          <c:tx>
            <c:v>Debolt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00B050"/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xVal>
            <c:numRef>
              <c:f>Sheet1!$B$25:$B$30</c:f>
              <c:numCache>
                <c:formatCode>0.0</c:formatCode>
                <c:ptCount val="6"/>
                <c:pt idx="0" formatCode="General">
                  <c:v>14.8</c:v>
                </c:pt>
                <c:pt idx="1">
                  <c:v>14.9</c:v>
                </c:pt>
                <c:pt idx="2">
                  <c:v>15.2</c:v>
                </c:pt>
                <c:pt idx="3">
                  <c:v>16.3</c:v>
                </c:pt>
                <c:pt idx="4">
                  <c:v>16.7</c:v>
                </c:pt>
                <c:pt idx="5">
                  <c:v>16.899999999999999</c:v>
                </c:pt>
              </c:numCache>
            </c:numRef>
          </c:xVal>
          <c:yVal>
            <c:numRef>
              <c:f>Sheet1!$E$25:$E$30</c:f>
              <c:numCache>
                <c:formatCode>0.0</c:formatCode>
                <c:ptCount val="6"/>
                <c:pt idx="0">
                  <c:v>2473.6</c:v>
                </c:pt>
                <c:pt idx="1">
                  <c:v>2353.9</c:v>
                </c:pt>
                <c:pt idx="2">
                  <c:v>2353.9</c:v>
                </c:pt>
                <c:pt idx="3">
                  <c:v>2353.9</c:v>
                </c:pt>
                <c:pt idx="4" formatCode="General">
                  <c:v>1469.4</c:v>
                </c:pt>
                <c:pt idx="5" formatCode="General">
                  <c:v>1469.4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984-402E-B234-AC3C062E2B0B}"/>
            </c:ext>
          </c:extLst>
        </c:ser>
        <c:ser>
          <c:idx val="11"/>
          <c:order val="11"/>
          <c:tx>
            <c:v>Slave Pt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xVal>
            <c:numRef>
              <c:f>Sheet1!#REF!</c:f>
            </c:numRef>
          </c:xVal>
          <c:y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984-402E-B234-AC3C062E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386672"/>
        <c:axId val="208616992"/>
        <c:extLst/>
      </c:scatterChart>
      <c:valAx>
        <c:axId val="255386672"/>
        <c:scaling>
          <c:orientation val="minMax"/>
          <c:max val="30"/>
          <c:min val="-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Sulphur Isotope</a:t>
                </a:r>
                <a:r>
                  <a:rPr lang="en-AU" baseline="0"/>
                  <a:t> Ratio (per mil)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16992"/>
        <c:crosses val="autoZero"/>
        <c:crossBetween val="midCat"/>
      </c:valAx>
      <c:valAx>
        <c:axId val="2086169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H2S</a:t>
                </a:r>
                <a:r>
                  <a:rPr lang="en-AU" baseline="0"/>
                  <a:t> Production Depth (averge; m; TVD)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386672"/>
        <c:crossesAt val="-1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452590</xdr:colOff>
      <xdr:row>69</xdr:row>
      <xdr:rowOff>36511</xdr:rowOff>
    </xdr:from>
    <xdr:to>
      <xdr:col>30</xdr:col>
      <xdr:colOff>36774</xdr:colOff>
      <xdr:row>88</xdr:row>
      <xdr:rowOff>36513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BE7D43-88F6-4FA3-B7B2-7D70716CD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418543</xdr:colOff>
      <xdr:row>0</xdr:row>
      <xdr:rowOff>137584</xdr:rowOff>
    </xdr:from>
    <xdr:to>
      <xdr:col>30</xdr:col>
      <xdr:colOff>276667</xdr:colOff>
      <xdr:row>41</xdr:row>
      <xdr:rowOff>137584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249EC3-4080-4C60-A9B6-EC11F42CA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504345</xdr:colOff>
      <xdr:row>0</xdr:row>
      <xdr:rowOff>0</xdr:rowOff>
    </xdr:from>
    <xdr:to>
      <xdr:col>47</xdr:col>
      <xdr:colOff>306208</xdr:colOff>
      <xdr:row>29</xdr:row>
      <xdr:rowOff>126086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D23A8C-090E-404F-B234-EB999B37F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0.47368</cdr:x>
      <cdr:y>0.07704</cdr:y>
    </cdr:from>
    <cdr:to>
      <cdr:x>0.81597</cdr:x>
      <cdr:y>0.97226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822040" y="597845"/>
          <a:ext cx="2039310" cy="694697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25000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0.34941</cdr:x>
      <cdr:y>0.07871</cdr:y>
    </cdr:from>
    <cdr:to>
      <cdr:x>0.51968</cdr:x>
      <cdr:y>0.97702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081690" y="610796"/>
          <a:ext cx="1014451" cy="6970882"/>
        </a:xfrm>
        <a:prstGeom xmlns:a="http://schemas.openxmlformats.org/drawingml/2006/main" prst="rect">
          <a:avLst/>
        </a:prstGeom>
        <a:solidFill xmlns:a="http://schemas.openxmlformats.org/drawingml/2006/main">
          <a:srgbClr val="E2F0D9">
            <a:alpha val="32000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0.12586</cdr:x>
      <cdr:y>0.08012</cdr:y>
    </cdr:from>
    <cdr:to>
      <cdr:x>0.70739</cdr:x>
      <cdr:y>0.97843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749839" y="621759"/>
          <a:ext cx="3464633" cy="6970882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>
            <a:alpha val="19000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0.5899</cdr:x>
      <cdr:y>0.12416</cdr:y>
    </cdr:from>
    <cdr:to>
      <cdr:x>0.75855</cdr:x>
      <cdr:y>0.25267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514456" y="963502"/>
          <a:ext cx="1004805" cy="997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Devonian</a:t>
          </a:r>
        </a:p>
        <a:p xmlns:a="http://schemas.openxmlformats.org/drawingml/2006/main">
          <a:r>
            <a:rPr lang="en-AU" sz="1100"/>
            <a:t>Evaporites</a:t>
          </a:r>
        </a:p>
      </cdr:txBody>
    </cdr:sp>
  </cdr:relSizeAnchor>
  <cdr:relSizeAnchor xmlns:cdr="http://schemas.openxmlformats.org/drawingml/2006/chartDrawing">
    <cdr:from>
      <cdr:x>0.2445</cdr:x>
      <cdr:y>0.10844</cdr:y>
    </cdr:from>
    <cdr:to>
      <cdr:x>0.41315</cdr:x>
      <cdr:y>0.23694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56656" y="841494"/>
          <a:ext cx="1004806" cy="997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Mixing </a:t>
          </a:r>
        </a:p>
        <a:p xmlns:a="http://schemas.openxmlformats.org/drawingml/2006/main">
          <a:r>
            <a:rPr lang="en-AU" sz="1100"/>
            <a:t>Zone</a:t>
          </a:r>
        </a:p>
      </cdr:txBody>
    </cdr:sp>
  </cdr:relSizeAnchor>
  <cdr:relSizeAnchor xmlns:cdr="http://schemas.openxmlformats.org/drawingml/2006/chartDrawing">
    <cdr:from>
      <cdr:x>0.36174</cdr:x>
      <cdr:y>0.09662</cdr:y>
    </cdr:from>
    <cdr:to>
      <cdr:x>0.53039</cdr:x>
      <cdr:y>0.22513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55134" y="749810"/>
          <a:ext cx="1004806" cy="997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Triassic </a:t>
          </a:r>
        </a:p>
        <a:p xmlns:a="http://schemas.openxmlformats.org/drawingml/2006/main">
          <a:r>
            <a:rPr lang="en-AU" sz="1100"/>
            <a:t>Seawater</a:t>
          </a:r>
        </a:p>
      </cdr:txBody>
    </cdr:sp>
  </cdr:relSizeAnchor>
  <cdr:relSizeAnchor xmlns:cdr="http://schemas.openxmlformats.org/drawingml/2006/chartDrawing">
    <cdr:from>
      <cdr:x>0.33013</cdr:x>
      <cdr:y>0.08425</cdr:y>
    </cdr:from>
    <cdr:to>
      <cdr:x>0.42443</cdr:x>
      <cdr:y>0.97948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966845" y="653822"/>
          <a:ext cx="561825" cy="694697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0.47096</cdr:x>
      <cdr:y>0.07704</cdr:y>
    </cdr:from>
    <cdr:to>
      <cdr:x>0.69893</cdr:x>
      <cdr:y>0.97226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889021" y="548201"/>
          <a:ext cx="1398473" cy="637010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0.16354</cdr:x>
      <cdr:y>0.08012</cdr:y>
    </cdr:from>
    <cdr:to>
      <cdr:x>0.26307</cdr:x>
      <cdr:y>0.97843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003208" y="570130"/>
          <a:ext cx="610583" cy="6392028"/>
        </a:xfrm>
        <a:prstGeom xmlns:a="http://schemas.openxmlformats.org/drawingml/2006/main" prst="rect">
          <a:avLst/>
        </a:prstGeom>
        <a:solidFill xmlns:a="http://schemas.openxmlformats.org/drawingml/2006/main">
          <a:srgbClr val="E2F0D9">
            <a:alpha val="18824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0.31725</cdr:x>
      <cdr:y>0.08012</cdr:y>
    </cdr:from>
    <cdr:to>
      <cdr:x>0.42067</cdr:x>
      <cdr:y>0.97843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946114" y="570129"/>
          <a:ext cx="634405" cy="6392028"/>
        </a:xfrm>
        <a:prstGeom xmlns:a="http://schemas.openxmlformats.org/drawingml/2006/main" prst="rect">
          <a:avLst/>
        </a:prstGeom>
        <a:solidFill xmlns:a="http://schemas.openxmlformats.org/drawingml/2006/main">
          <a:srgbClr val="7030A0">
            <a:alpha val="19000"/>
          </a:srgb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0.52365</cdr:x>
      <cdr:y>0.13405</cdr:y>
    </cdr:from>
    <cdr:to>
      <cdr:x>0.6923</cdr:x>
      <cdr:y>0.26256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12238" y="953870"/>
          <a:ext cx="10345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/>
            <a:t>Devonian</a:t>
          </a:r>
        </a:p>
        <a:p xmlns:a="http://schemas.openxmlformats.org/drawingml/2006/main">
          <a:r>
            <a:rPr lang="en-AU" sz="1100"/>
            <a:t>Evaporites</a:t>
          </a:r>
        </a:p>
      </cdr:txBody>
    </cdr:sp>
  </cdr:relSizeAnchor>
  <cdr:relSizeAnchor xmlns:cdr="http://schemas.openxmlformats.org/drawingml/2006/chartDrawing">
    <cdr:from>
      <cdr:x>0.32547</cdr:x>
      <cdr:y>0.13811</cdr:y>
    </cdr:from>
    <cdr:to>
      <cdr:x>0.49413</cdr:x>
      <cdr:y>0.26662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96558" y="982743"/>
          <a:ext cx="10345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Mixing </a:t>
          </a:r>
        </a:p>
        <a:p xmlns:a="http://schemas.openxmlformats.org/drawingml/2006/main">
          <a:r>
            <a:rPr lang="en-AU" sz="1100"/>
            <a:t>Zone</a:t>
          </a:r>
        </a:p>
      </cdr:txBody>
    </cdr:sp>
  </cdr:relSizeAnchor>
  <cdr:relSizeAnchor xmlns:cdr="http://schemas.openxmlformats.org/drawingml/2006/chartDrawing">
    <cdr:from>
      <cdr:x>0.15746</cdr:x>
      <cdr:y>0.13195</cdr:y>
    </cdr:from>
    <cdr:to>
      <cdr:x>0.32612</cdr:x>
      <cdr:y>0.26045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65940" y="938887"/>
          <a:ext cx="1034594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Triassic </a:t>
          </a:r>
        </a:p>
        <a:p xmlns:a="http://schemas.openxmlformats.org/drawingml/2006/main">
          <a:r>
            <a:rPr lang="en-AU" sz="1100"/>
            <a:t>Seawater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5"/>
  <sheetViews>
    <sheetView zoomScale="70" zoomScaleNormal="70" workbookViewId="0">
      <selection activeCell="B2" sqref="B2"/>
    </sheetView>
  </sheetViews>
  <sheetFormatPr defaultRowHeight="14.25" x14ac:dyDescent="0.45"/>
  <cols>
    <col min="1" max="1" width="24.19921875" customWidth="1"/>
    <col min="2" max="2" width="16.1328125" customWidth="1"/>
    <col min="3" max="3" width="12.46484375" style="123" customWidth="1"/>
    <col min="4" max="4" width="15.1328125" style="123" customWidth="1"/>
    <col min="5" max="5" width="28.1328125" customWidth="1"/>
    <col min="6" max="6" width="25.33203125" customWidth="1"/>
    <col min="7" max="7" width="20.19921875" customWidth="1"/>
    <col min="8" max="24" width="8.6640625" style="131"/>
  </cols>
  <sheetData>
    <row r="1" spans="1:27" x14ac:dyDescent="0.45">
      <c r="A1" s="111" t="s">
        <v>0</v>
      </c>
      <c r="B1" s="112" t="s">
        <v>199</v>
      </c>
      <c r="C1" s="127" t="s">
        <v>201</v>
      </c>
      <c r="D1" s="127" t="s">
        <v>215</v>
      </c>
      <c r="E1" s="113" t="s">
        <v>200</v>
      </c>
      <c r="F1" s="121" t="s">
        <v>216</v>
      </c>
      <c r="G1" s="138" t="s">
        <v>223</v>
      </c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55"/>
      <c r="U1" s="156"/>
      <c r="V1" s="130"/>
      <c r="W1" s="130"/>
      <c r="X1" s="130"/>
      <c r="Y1" s="1"/>
      <c r="Z1" s="1"/>
      <c r="AA1" s="1"/>
    </row>
    <row r="2" spans="1:27" x14ac:dyDescent="0.45">
      <c r="A2" s="56" t="s">
        <v>17</v>
      </c>
      <c r="B2" s="114">
        <v>17.399999999999999</v>
      </c>
      <c r="C2" s="129">
        <v>56.1325</v>
      </c>
      <c r="D2" s="128">
        <v>-120.92968999999999</v>
      </c>
      <c r="E2" s="115">
        <v>1794.5</v>
      </c>
      <c r="F2" s="114" t="s">
        <v>217</v>
      </c>
      <c r="G2" s="139" t="s">
        <v>222</v>
      </c>
      <c r="J2" s="143"/>
      <c r="K2" s="143"/>
      <c r="L2" s="142"/>
      <c r="O2" s="142"/>
      <c r="P2" s="142"/>
      <c r="T2" s="144"/>
      <c r="U2" s="142"/>
      <c r="Y2" s="146"/>
      <c r="Z2" s="4"/>
      <c r="AA2" s="4"/>
    </row>
    <row r="3" spans="1:27" x14ac:dyDescent="0.45">
      <c r="A3" s="56" t="s">
        <v>17</v>
      </c>
      <c r="B3" s="114">
        <v>16.899999999999999</v>
      </c>
      <c r="C3" s="129">
        <v>56.1325</v>
      </c>
      <c r="D3" s="128">
        <v>-120.92968999999999</v>
      </c>
      <c r="E3" s="115">
        <v>1794.5</v>
      </c>
      <c r="F3" s="114" t="s">
        <v>217</v>
      </c>
      <c r="G3" s="139" t="s">
        <v>222</v>
      </c>
      <c r="J3" s="143"/>
      <c r="K3" s="143"/>
      <c r="L3" s="142"/>
      <c r="O3" s="142"/>
      <c r="P3" s="142"/>
      <c r="T3" s="144"/>
      <c r="U3" s="142"/>
      <c r="Y3" s="146"/>
      <c r="Z3" s="4"/>
      <c r="AA3" s="4"/>
    </row>
    <row r="4" spans="1:27" x14ac:dyDescent="0.45">
      <c r="A4" s="56" t="s">
        <v>24</v>
      </c>
      <c r="B4" s="114">
        <v>12.4</v>
      </c>
      <c r="C4" s="129">
        <v>56.385339999999999</v>
      </c>
      <c r="D4" s="128">
        <v>-122.04212</v>
      </c>
      <c r="E4" s="115">
        <v>2127.6</v>
      </c>
      <c r="F4" s="114" t="s">
        <v>217</v>
      </c>
      <c r="G4" s="139" t="s">
        <v>222</v>
      </c>
      <c r="J4" s="143"/>
      <c r="K4" s="143"/>
      <c r="L4" s="142"/>
      <c r="O4" s="142"/>
      <c r="P4" s="142"/>
      <c r="R4" s="157"/>
      <c r="T4" s="157"/>
      <c r="U4" s="142"/>
      <c r="Y4" s="146"/>
      <c r="Z4" s="4"/>
      <c r="AA4" s="4"/>
    </row>
    <row r="5" spans="1:27" x14ac:dyDescent="0.45">
      <c r="A5" s="56" t="s">
        <v>24</v>
      </c>
      <c r="B5" s="114">
        <v>12.5</v>
      </c>
      <c r="C5" s="129">
        <v>56.385339999999999</v>
      </c>
      <c r="D5" s="128">
        <v>-122.04212</v>
      </c>
      <c r="E5" s="115">
        <v>2127.6</v>
      </c>
      <c r="F5" s="114" t="s">
        <v>217</v>
      </c>
      <c r="G5" s="139" t="s">
        <v>222</v>
      </c>
      <c r="J5" s="143"/>
      <c r="K5" s="143"/>
      <c r="L5" s="142"/>
      <c r="O5" s="142"/>
      <c r="P5" s="142"/>
      <c r="R5" s="157"/>
      <c r="T5" s="157"/>
      <c r="U5" s="142"/>
      <c r="Y5" s="146"/>
      <c r="Z5" s="4"/>
      <c r="AA5" s="4"/>
    </row>
    <row r="6" spans="1:27" x14ac:dyDescent="0.45">
      <c r="A6" s="116" t="s">
        <v>81</v>
      </c>
      <c r="B6" s="114">
        <v>12.2</v>
      </c>
      <c r="C6" s="129">
        <v>57.33831</v>
      </c>
      <c r="D6" s="128">
        <v>-122.24251</v>
      </c>
      <c r="E6" s="114">
        <v>1707.8</v>
      </c>
      <c r="F6" s="114" t="s">
        <v>217</v>
      </c>
      <c r="G6" s="139" t="s">
        <v>222</v>
      </c>
      <c r="J6" s="142"/>
      <c r="K6" s="143"/>
      <c r="L6" s="142"/>
      <c r="O6" s="142"/>
      <c r="P6" s="142"/>
      <c r="S6" s="144"/>
      <c r="T6" s="144"/>
      <c r="U6" s="142"/>
      <c r="W6" s="144"/>
      <c r="Y6" s="146"/>
      <c r="Z6" s="4"/>
      <c r="AA6" s="4"/>
    </row>
    <row r="7" spans="1:27" x14ac:dyDescent="0.45">
      <c r="A7" s="56" t="s">
        <v>84</v>
      </c>
      <c r="B7" s="114">
        <v>11.4</v>
      </c>
      <c r="C7" s="129">
        <v>57.290979999999998</v>
      </c>
      <c r="D7" s="128">
        <v>-122.25018</v>
      </c>
      <c r="E7" s="114">
        <v>1777.5</v>
      </c>
      <c r="F7" s="114" t="s">
        <v>217</v>
      </c>
      <c r="G7" s="139" t="s">
        <v>222</v>
      </c>
      <c r="J7" s="142"/>
      <c r="K7" s="143"/>
      <c r="L7" s="142"/>
      <c r="O7" s="142"/>
      <c r="P7" s="142"/>
      <c r="S7" s="144"/>
      <c r="T7" s="144"/>
      <c r="U7" s="142"/>
      <c r="W7" s="144"/>
      <c r="Y7" s="146"/>
      <c r="Z7" s="4"/>
      <c r="AA7" s="4"/>
    </row>
    <row r="8" spans="1:27" x14ac:dyDescent="0.45">
      <c r="A8" s="56" t="s">
        <v>87</v>
      </c>
      <c r="B8" s="114">
        <v>12.6</v>
      </c>
      <c r="C8" s="129">
        <v>57.054200000000002</v>
      </c>
      <c r="D8" s="128">
        <v>-122.24812</v>
      </c>
      <c r="E8" s="115">
        <v>1827.55</v>
      </c>
      <c r="F8" s="114" t="s">
        <v>217</v>
      </c>
      <c r="G8" s="139" t="s">
        <v>222</v>
      </c>
      <c r="J8" s="143"/>
      <c r="K8" s="143"/>
      <c r="L8" s="142"/>
      <c r="O8" s="142"/>
      <c r="P8" s="142"/>
      <c r="S8" s="144"/>
      <c r="T8" s="144"/>
      <c r="U8" s="142"/>
      <c r="W8" s="144"/>
      <c r="Y8" s="146"/>
      <c r="Z8" s="4"/>
      <c r="AA8" s="4"/>
    </row>
    <row r="9" spans="1:27" x14ac:dyDescent="0.45">
      <c r="A9" s="56" t="s">
        <v>91</v>
      </c>
      <c r="B9" s="114">
        <v>14.1</v>
      </c>
      <c r="C9" s="129">
        <v>57.073210000000003</v>
      </c>
      <c r="D9" s="128">
        <v>-122.36075</v>
      </c>
      <c r="E9" s="115">
        <v>1942.65</v>
      </c>
      <c r="F9" s="114" t="s">
        <v>217</v>
      </c>
      <c r="G9" s="139" t="s">
        <v>222</v>
      </c>
      <c r="J9" s="143"/>
      <c r="K9" s="143"/>
      <c r="L9" s="142"/>
      <c r="O9" s="142"/>
      <c r="P9" s="142"/>
      <c r="S9" s="144"/>
      <c r="T9" s="144"/>
      <c r="U9" s="142"/>
      <c r="W9" s="144"/>
      <c r="Y9" s="146"/>
      <c r="Z9" s="4"/>
      <c r="AA9" s="4"/>
    </row>
    <row r="10" spans="1:27" x14ac:dyDescent="0.45">
      <c r="A10" s="56" t="s">
        <v>94</v>
      </c>
      <c r="B10" s="114">
        <v>13.3</v>
      </c>
      <c r="C10" s="129">
        <v>57.047780000000003</v>
      </c>
      <c r="D10" s="128">
        <v>-122.33391</v>
      </c>
      <c r="E10" s="115">
        <v>1919.1</v>
      </c>
      <c r="F10" s="114" t="s">
        <v>217</v>
      </c>
      <c r="G10" s="139" t="s">
        <v>222</v>
      </c>
      <c r="J10" s="143"/>
      <c r="K10" s="143"/>
      <c r="L10" s="142"/>
      <c r="O10" s="142"/>
      <c r="P10" s="142"/>
      <c r="S10" s="144"/>
      <c r="T10" s="144"/>
      <c r="U10" s="142"/>
      <c r="W10" s="144"/>
      <c r="Y10" s="146"/>
      <c r="Z10" s="4"/>
      <c r="AA10" s="4"/>
    </row>
    <row r="11" spans="1:27" x14ac:dyDescent="0.45">
      <c r="A11" s="56" t="s">
        <v>97</v>
      </c>
      <c r="B11" s="114">
        <v>14.7</v>
      </c>
      <c r="C11" s="129">
        <v>57.493650000000002</v>
      </c>
      <c r="D11" s="128">
        <v>-122.87521</v>
      </c>
      <c r="E11" s="115">
        <v>1857.95</v>
      </c>
      <c r="F11" s="114" t="s">
        <v>217</v>
      </c>
      <c r="G11" s="139" t="s">
        <v>222</v>
      </c>
      <c r="J11" s="143"/>
      <c r="K11" s="143"/>
      <c r="L11" s="142"/>
      <c r="O11" s="142"/>
      <c r="P11" s="142"/>
      <c r="S11" s="144"/>
      <c r="T11" s="144"/>
      <c r="U11" s="142"/>
      <c r="W11" s="144"/>
      <c r="Y11" s="146"/>
      <c r="Z11" s="4"/>
      <c r="AA11" s="4"/>
    </row>
    <row r="12" spans="1:27" x14ac:dyDescent="0.45">
      <c r="A12" s="56" t="s">
        <v>99</v>
      </c>
      <c r="B12" s="115">
        <v>14</v>
      </c>
      <c r="C12" s="129">
        <v>57.306849999999997</v>
      </c>
      <c r="D12" s="128">
        <v>-122.36171</v>
      </c>
      <c r="E12" s="114">
        <v>1794.8</v>
      </c>
      <c r="F12" s="114" t="s">
        <v>217</v>
      </c>
      <c r="G12" s="139" t="s">
        <v>222</v>
      </c>
      <c r="J12" s="142"/>
      <c r="K12" s="143"/>
      <c r="L12" s="142"/>
      <c r="O12" s="142"/>
      <c r="P12" s="142"/>
      <c r="S12" s="144"/>
      <c r="T12" s="144"/>
      <c r="U12" s="142"/>
      <c r="W12" s="144"/>
      <c r="Y12" s="146"/>
      <c r="Z12" s="4"/>
      <c r="AA12" s="4"/>
    </row>
    <row r="13" spans="1:27" x14ac:dyDescent="0.45">
      <c r="A13" s="116" t="s">
        <v>139</v>
      </c>
      <c r="B13" s="115">
        <v>14.7</v>
      </c>
      <c r="C13" s="129">
        <v>55.911070000000002</v>
      </c>
      <c r="D13" s="128">
        <v>-120.62369</v>
      </c>
      <c r="E13" s="115">
        <v>2182.9499999999998</v>
      </c>
      <c r="F13" s="114" t="s">
        <v>217</v>
      </c>
      <c r="G13" s="139" t="s">
        <v>222</v>
      </c>
      <c r="J13" s="143"/>
      <c r="K13" s="143"/>
      <c r="L13" s="142"/>
      <c r="O13" s="142"/>
      <c r="P13" s="142"/>
      <c r="R13" s="158"/>
      <c r="T13" s="144"/>
      <c r="U13" s="142"/>
      <c r="Y13" s="146"/>
      <c r="Z13" s="4"/>
      <c r="AA13" s="4"/>
    </row>
    <row r="14" spans="1:27" x14ac:dyDescent="0.45">
      <c r="A14" s="116" t="s">
        <v>144</v>
      </c>
      <c r="B14" s="115">
        <v>15.8</v>
      </c>
      <c r="C14" s="129">
        <v>55.910469999999997</v>
      </c>
      <c r="D14" s="128">
        <v>-120.58992000000001</v>
      </c>
      <c r="E14" s="115">
        <v>2167.4499999999998</v>
      </c>
      <c r="F14" s="114" t="s">
        <v>217</v>
      </c>
      <c r="G14" s="139" t="s">
        <v>222</v>
      </c>
      <c r="J14" s="143"/>
      <c r="K14" s="143"/>
      <c r="L14" s="142"/>
      <c r="O14" s="142"/>
      <c r="P14" s="142"/>
      <c r="R14" s="158"/>
      <c r="T14" s="144"/>
      <c r="U14" s="142"/>
      <c r="Y14" s="146"/>
      <c r="Z14" s="4"/>
      <c r="AA14" s="4"/>
    </row>
    <row r="15" spans="1:27" x14ac:dyDescent="0.45">
      <c r="A15" s="116" t="s">
        <v>160</v>
      </c>
      <c r="B15" s="115">
        <v>14.4</v>
      </c>
      <c r="C15" s="129">
        <v>55.230789999999999</v>
      </c>
      <c r="D15" s="128">
        <v>-119.30522999999999</v>
      </c>
      <c r="E15" s="115">
        <v>2598.5500000000002</v>
      </c>
      <c r="F15" s="114" t="s">
        <v>217</v>
      </c>
      <c r="G15" s="139" t="s">
        <v>222</v>
      </c>
      <c r="J15" s="143"/>
      <c r="K15" s="143"/>
      <c r="L15" s="142"/>
      <c r="O15" s="142"/>
      <c r="P15" s="142"/>
      <c r="S15" s="142"/>
      <c r="T15" s="144"/>
      <c r="U15" s="142"/>
      <c r="Y15" s="146"/>
      <c r="Z15" s="4"/>
      <c r="AA15" s="4"/>
    </row>
    <row r="16" spans="1:27" x14ac:dyDescent="0.45">
      <c r="A16" s="116" t="s">
        <v>164</v>
      </c>
      <c r="B16" s="115">
        <v>12.3</v>
      </c>
      <c r="C16" s="129">
        <v>55.198459999999997</v>
      </c>
      <c r="D16" s="128">
        <v>-119.13082</v>
      </c>
      <c r="E16" s="115">
        <v>2442.8000000000002</v>
      </c>
      <c r="F16" s="114" t="s">
        <v>217</v>
      </c>
      <c r="G16" s="139" t="s">
        <v>222</v>
      </c>
      <c r="J16" s="143"/>
      <c r="K16" s="143"/>
      <c r="L16" s="142"/>
      <c r="O16" s="142"/>
      <c r="P16" s="142"/>
      <c r="T16" s="144"/>
      <c r="U16" s="142"/>
      <c r="Y16" s="146"/>
      <c r="Z16" s="4"/>
      <c r="AA16" s="4"/>
    </row>
    <row r="17" spans="1:27" x14ac:dyDescent="0.45">
      <c r="A17" s="116" t="s">
        <v>164</v>
      </c>
      <c r="B17" s="115">
        <v>12.6</v>
      </c>
      <c r="C17" s="129">
        <v>55.198459999999997</v>
      </c>
      <c r="D17" s="128">
        <v>-119.13082</v>
      </c>
      <c r="E17" s="115">
        <v>2442.8000000000002</v>
      </c>
      <c r="F17" s="114" t="s">
        <v>217</v>
      </c>
      <c r="G17" s="139" t="s">
        <v>222</v>
      </c>
      <c r="J17" s="143"/>
      <c r="K17" s="143"/>
      <c r="L17" s="142"/>
      <c r="O17" s="142"/>
      <c r="P17" s="142"/>
      <c r="T17" s="144"/>
      <c r="U17" s="142"/>
      <c r="Y17" s="146"/>
      <c r="Z17" s="4"/>
      <c r="AA17" s="4"/>
    </row>
    <row r="18" spans="1:27" x14ac:dyDescent="0.45">
      <c r="A18" s="116" t="s">
        <v>167</v>
      </c>
      <c r="B18" s="115">
        <v>15.8</v>
      </c>
      <c r="C18" s="129">
        <v>55.183</v>
      </c>
      <c r="D18" s="128">
        <v>-119.23690999999999</v>
      </c>
      <c r="E18" s="115">
        <v>2507.6999999999998</v>
      </c>
      <c r="F18" s="114" t="s">
        <v>217</v>
      </c>
      <c r="G18" s="139" t="s">
        <v>222</v>
      </c>
      <c r="J18" s="143"/>
      <c r="K18" s="143"/>
      <c r="L18" s="142"/>
      <c r="O18" s="142"/>
      <c r="P18" s="142"/>
      <c r="T18" s="144"/>
      <c r="U18" s="142"/>
      <c r="Y18" s="146"/>
      <c r="Z18" s="4"/>
      <c r="AA18" s="4"/>
    </row>
    <row r="19" spans="1:27" x14ac:dyDescent="0.45">
      <c r="A19" s="120" t="s">
        <v>177</v>
      </c>
      <c r="B19" s="114">
        <v>14.8</v>
      </c>
      <c r="C19" s="129">
        <v>55.231619999999999</v>
      </c>
      <c r="D19" s="128">
        <v>-119.29474</v>
      </c>
      <c r="E19" s="115">
        <v>2644.45</v>
      </c>
      <c r="F19" s="114" t="s">
        <v>217</v>
      </c>
      <c r="G19" s="139" t="s">
        <v>222</v>
      </c>
      <c r="H19" s="132"/>
      <c r="I19" s="132"/>
      <c r="J19" s="143"/>
      <c r="K19" s="143"/>
      <c r="L19" s="142"/>
      <c r="M19" s="132"/>
      <c r="N19" s="132"/>
      <c r="O19" s="142"/>
      <c r="T19" s="144"/>
      <c r="U19" s="142"/>
      <c r="Y19" s="146"/>
      <c r="Z19" s="22"/>
      <c r="AA19" s="22"/>
    </row>
    <row r="20" spans="1:27" x14ac:dyDescent="0.45">
      <c r="A20" s="120" t="s">
        <v>180</v>
      </c>
      <c r="B20" s="114">
        <v>15.7</v>
      </c>
      <c r="C20" s="129">
        <v>55.178109999999997</v>
      </c>
      <c r="D20" s="128">
        <v>-119.25212999999999</v>
      </c>
      <c r="E20" s="115">
        <v>2570.8000000000002</v>
      </c>
      <c r="F20" s="114" t="s">
        <v>217</v>
      </c>
      <c r="G20" s="139" t="s">
        <v>222</v>
      </c>
      <c r="H20" s="132"/>
      <c r="I20" s="132"/>
      <c r="J20" s="143"/>
      <c r="K20" s="143"/>
      <c r="L20" s="142"/>
      <c r="M20" s="132"/>
      <c r="N20" s="132"/>
      <c r="O20" s="142"/>
      <c r="P20" s="142"/>
      <c r="T20" s="144"/>
      <c r="U20" s="142"/>
      <c r="Y20" s="146"/>
      <c r="Z20" s="22"/>
      <c r="AA20" s="22"/>
    </row>
    <row r="21" spans="1:27" x14ac:dyDescent="0.45">
      <c r="A21" s="120" t="s">
        <v>160</v>
      </c>
      <c r="B21" s="114">
        <v>14.4</v>
      </c>
      <c r="C21" s="129">
        <v>55.230789999999999</v>
      </c>
      <c r="D21" s="128">
        <v>-119.30522999999999</v>
      </c>
      <c r="E21" s="115">
        <v>2622.1</v>
      </c>
      <c r="F21" s="114" t="s">
        <v>217</v>
      </c>
      <c r="G21" s="139" t="s">
        <v>222</v>
      </c>
      <c r="H21" s="132"/>
      <c r="I21" s="132"/>
      <c r="J21" s="143"/>
      <c r="K21" s="143"/>
      <c r="L21" s="142"/>
      <c r="M21" s="132"/>
      <c r="N21" s="132"/>
      <c r="O21" s="142"/>
      <c r="P21" s="142"/>
      <c r="T21" s="144"/>
      <c r="U21" s="142"/>
      <c r="Y21" s="146"/>
      <c r="Z21" s="22"/>
      <c r="AA21" s="22"/>
    </row>
    <row r="22" spans="1:27" x14ac:dyDescent="0.45">
      <c r="A22" s="120" t="s">
        <v>164</v>
      </c>
      <c r="B22" s="114">
        <v>12.3</v>
      </c>
      <c r="C22" s="129">
        <v>55.198459999999997</v>
      </c>
      <c r="D22" s="128">
        <v>-119.13082</v>
      </c>
      <c r="E22" s="115">
        <v>2442.8000000000002</v>
      </c>
      <c r="F22" s="114" t="s">
        <v>217</v>
      </c>
      <c r="G22" s="139" t="s">
        <v>222</v>
      </c>
      <c r="H22" s="132"/>
      <c r="I22" s="132"/>
      <c r="J22" s="143"/>
      <c r="K22" s="143"/>
      <c r="L22" s="142"/>
      <c r="M22" s="132"/>
      <c r="N22" s="132"/>
      <c r="O22" s="142"/>
      <c r="T22" s="144"/>
      <c r="U22" s="142"/>
      <c r="Y22" s="146"/>
      <c r="Z22" s="22"/>
      <c r="AA22" s="22"/>
    </row>
    <row r="23" spans="1:27" x14ac:dyDescent="0.45">
      <c r="A23" s="120" t="s">
        <v>184</v>
      </c>
      <c r="B23" s="114">
        <v>12.6</v>
      </c>
      <c r="C23" s="129">
        <v>55.198459999999997</v>
      </c>
      <c r="D23" s="128">
        <v>-119.13082</v>
      </c>
      <c r="E23" s="115">
        <v>2442.8000000000002</v>
      </c>
      <c r="F23" s="114" t="s">
        <v>217</v>
      </c>
      <c r="G23" s="139" t="s">
        <v>222</v>
      </c>
      <c r="H23" s="132"/>
      <c r="I23" s="132"/>
      <c r="J23" s="143"/>
      <c r="K23" s="143"/>
      <c r="L23" s="142"/>
      <c r="M23" s="132"/>
      <c r="N23" s="132"/>
      <c r="O23" s="142"/>
      <c r="T23" s="144"/>
      <c r="U23" s="142"/>
      <c r="Y23" s="146"/>
      <c r="Z23" s="22"/>
      <c r="AA23" s="22"/>
    </row>
    <row r="24" spans="1:27" x14ac:dyDescent="0.45">
      <c r="A24" s="120" t="s">
        <v>167</v>
      </c>
      <c r="B24" s="114">
        <v>15.8</v>
      </c>
      <c r="C24" s="129">
        <v>55.183</v>
      </c>
      <c r="D24" s="128">
        <v>-119.23690999999999</v>
      </c>
      <c r="E24" s="115">
        <v>2507.6999999999998</v>
      </c>
      <c r="F24" s="114" t="s">
        <v>217</v>
      </c>
      <c r="G24" s="139" t="s">
        <v>222</v>
      </c>
      <c r="H24" s="132"/>
      <c r="I24" s="132"/>
      <c r="J24" s="143"/>
      <c r="K24" s="143"/>
      <c r="L24" s="142"/>
      <c r="M24" s="132"/>
      <c r="N24" s="132"/>
      <c r="O24" s="142"/>
      <c r="P24" s="142"/>
      <c r="T24" s="144"/>
      <c r="U24" s="142"/>
      <c r="Y24" s="146"/>
      <c r="Z24" s="22"/>
      <c r="AA24" s="22"/>
    </row>
    <row r="25" spans="1:27" x14ac:dyDescent="0.45">
      <c r="A25" s="120" t="s">
        <v>170</v>
      </c>
      <c r="B25" s="114">
        <v>14.8</v>
      </c>
      <c r="C25" s="129">
        <v>55.116309999999999</v>
      </c>
      <c r="D25" s="128">
        <v>-119.13142000000001</v>
      </c>
      <c r="E25" s="115">
        <v>2473.6</v>
      </c>
      <c r="F25" s="114" t="s">
        <v>217</v>
      </c>
      <c r="G25" s="139" t="s">
        <v>222</v>
      </c>
      <c r="H25" s="132"/>
      <c r="I25" s="132"/>
      <c r="J25" s="143"/>
      <c r="K25" s="143"/>
      <c r="L25" s="142"/>
      <c r="M25" s="132"/>
      <c r="N25" s="132"/>
      <c r="O25" s="142"/>
      <c r="P25" s="142"/>
      <c r="T25" s="144"/>
      <c r="U25" s="142"/>
      <c r="Y25" s="146"/>
      <c r="Z25" s="22"/>
      <c r="AA25" s="22"/>
    </row>
    <row r="26" spans="1:27" x14ac:dyDescent="0.45">
      <c r="A26" s="116" t="s">
        <v>187</v>
      </c>
      <c r="B26" s="115">
        <v>14.9</v>
      </c>
      <c r="C26" s="129">
        <v>54.898910000000001</v>
      </c>
      <c r="D26" s="128">
        <v>-118.63014</v>
      </c>
      <c r="E26" s="115">
        <v>2353.9</v>
      </c>
      <c r="F26" s="114" t="s">
        <v>217</v>
      </c>
      <c r="G26" s="139" t="s">
        <v>222</v>
      </c>
      <c r="J26" s="143"/>
      <c r="K26" s="143"/>
      <c r="L26" s="142"/>
      <c r="O26" s="142"/>
      <c r="P26" s="142"/>
      <c r="T26" s="144"/>
      <c r="U26" s="142"/>
      <c r="Y26" s="146"/>
      <c r="Z26" s="4"/>
      <c r="AA26" s="4"/>
    </row>
    <row r="27" spans="1:27" x14ac:dyDescent="0.45">
      <c r="A27" s="116" t="s">
        <v>187</v>
      </c>
      <c r="B27" s="115">
        <v>15.2</v>
      </c>
      <c r="C27" s="129">
        <v>54.898910000000001</v>
      </c>
      <c r="D27" s="128">
        <v>-118.63014</v>
      </c>
      <c r="E27" s="115">
        <v>2353.9</v>
      </c>
      <c r="F27" s="114" t="s">
        <v>217</v>
      </c>
      <c r="G27" s="139" t="s">
        <v>222</v>
      </c>
      <c r="J27" s="143"/>
      <c r="K27" s="143"/>
      <c r="L27" s="142"/>
      <c r="O27" s="142"/>
      <c r="P27" s="142"/>
      <c r="T27" s="144"/>
      <c r="U27" s="142"/>
      <c r="Y27" s="146"/>
      <c r="Z27" s="4"/>
      <c r="AA27" s="4"/>
    </row>
    <row r="28" spans="1:27" x14ac:dyDescent="0.45">
      <c r="A28" s="116" t="s">
        <v>187</v>
      </c>
      <c r="B28" s="115">
        <v>16.3</v>
      </c>
      <c r="C28" s="129">
        <v>54.898910000000001</v>
      </c>
      <c r="D28" s="128">
        <v>-118.63014</v>
      </c>
      <c r="E28" s="115">
        <v>2353.9</v>
      </c>
      <c r="F28" s="114" t="s">
        <v>217</v>
      </c>
      <c r="G28" s="139" t="s">
        <v>222</v>
      </c>
      <c r="J28" s="143"/>
      <c r="K28" s="143"/>
      <c r="L28" s="142"/>
      <c r="O28" s="142"/>
      <c r="P28" s="142"/>
      <c r="T28" s="144"/>
      <c r="U28" s="142"/>
      <c r="Y28" s="146"/>
      <c r="Z28" s="4"/>
      <c r="AA28" s="4"/>
    </row>
    <row r="29" spans="1:27" x14ac:dyDescent="0.45">
      <c r="A29" s="118" t="s">
        <v>194</v>
      </c>
      <c r="B29" s="119">
        <v>16.7</v>
      </c>
      <c r="C29" s="129">
        <v>57.328519999999997</v>
      </c>
      <c r="D29" s="128">
        <v>-121.84604</v>
      </c>
      <c r="E29" s="114">
        <v>1469.4</v>
      </c>
      <c r="F29" s="114" t="s">
        <v>217</v>
      </c>
      <c r="G29" s="139" t="s">
        <v>222</v>
      </c>
      <c r="J29" s="142"/>
      <c r="K29" s="143"/>
      <c r="L29" s="142"/>
      <c r="O29" s="142"/>
      <c r="P29" s="142"/>
      <c r="S29" s="142"/>
      <c r="T29" s="144"/>
      <c r="U29" s="142"/>
      <c r="Y29" s="146"/>
      <c r="Z29" s="4"/>
      <c r="AA29" s="4"/>
    </row>
    <row r="30" spans="1:27" x14ac:dyDescent="0.45">
      <c r="A30" s="118" t="s">
        <v>194</v>
      </c>
      <c r="B30" s="119">
        <v>16.899999999999999</v>
      </c>
      <c r="C30" s="129">
        <v>57.328519999999997</v>
      </c>
      <c r="D30" s="128">
        <v>-121.84604</v>
      </c>
      <c r="E30" s="114">
        <v>1469.4</v>
      </c>
      <c r="F30" s="114" t="s">
        <v>217</v>
      </c>
      <c r="G30" s="139" t="s">
        <v>222</v>
      </c>
      <c r="J30" s="142"/>
      <c r="K30" s="143"/>
      <c r="L30" s="142"/>
      <c r="O30" s="142"/>
      <c r="P30" s="142"/>
      <c r="S30" s="142"/>
      <c r="T30" s="144"/>
      <c r="U30" s="142"/>
      <c r="Y30" s="146"/>
      <c r="Z30" s="4"/>
      <c r="AA30" s="4"/>
    </row>
    <row r="31" spans="1:27" s="69" customFormat="1" x14ac:dyDescent="0.45">
      <c r="A31" s="56" t="s">
        <v>29</v>
      </c>
      <c r="B31" s="114">
        <v>20.9</v>
      </c>
      <c r="C31" s="129">
        <v>56.37771</v>
      </c>
      <c r="D31" s="128">
        <v>-121.04156</v>
      </c>
      <c r="E31" s="115">
        <v>2336</v>
      </c>
      <c r="F31" s="114" t="s">
        <v>218</v>
      </c>
      <c r="G31" s="139" t="s">
        <v>222</v>
      </c>
      <c r="H31" s="131"/>
      <c r="I31" s="131"/>
      <c r="J31" s="143"/>
      <c r="K31" s="143"/>
      <c r="L31" s="142"/>
      <c r="M31" s="131"/>
      <c r="N31" s="131"/>
      <c r="O31" s="142"/>
      <c r="P31" s="142"/>
      <c r="Q31" s="131"/>
      <c r="R31" s="157"/>
      <c r="S31" s="131"/>
      <c r="T31" s="157"/>
      <c r="U31" s="142"/>
      <c r="V31" s="131"/>
      <c r="W31" s="131"/>
      <c r="X31" s="131"/>
      <c r="Y31" s="147"/>
      <c r="Z31" s="66"/>
      <c r="AA31" s="66"/>
    </row>
    <row r="32" spans="1:27" s="69" customFormat="1" x14ac:dyDescent="0.45">
      <c r="A32" s="126" t="s">
        <v>102</v>
      </c>
      <c r="B32" s="114">
        <v>9.3000000000000007</v>
      </c>
      <c r="C32" s="129">
        <v>56.99588</v>
      </c>
      <c r="D32" s="128">
        <v>-122.24441</v>
      </c>
      <c r="E32" s="115">
        <v>2042.5</v>
      </c>
      <c r="F32" s="114" t="s">
        <v>218</v>
      </c>
      <c r="G32" s="139" t="s">
        <v>222</v>
      </c>
      <c r="H32" s="131"/>
      <c r="I32" s="131"/>
      <c r="J32" s="143"/>
      <c r="K32" s="143"/>
      <c r="L32" s="142"/>
      <c r="M32" s="131"/>
      <c r="N32" s="131"/>
      <c r="O32" s="142"/>
      <c r="P32" s="142"/>
      <c r="Q32" s="131"/>
      <c r="R32" s="131"/>
      <c r="S32" s="144"/>
      <c r="T32" s="144"/>
      <c r="U32" s="142"/>
      <c r="V32" s="131"/>
      <c r="W32" s="144"/>
      <c r="X32" s="131"/>
      <c r="Y32" s="147"/>
      <c r="Z32" s="66"/>
      <c r="AA32" s="66"/>
    </row>
    <row r="33" spans="1:27" s="69" customFormat="1" x14ac:dyDescent="0.45">
      <c r="A33" s="116" t="s">
        <v>170</v>
      </c>
      <c r="B33" s="115">
        <v>14.8</v>
      </c>
      <c r="C33" s="129">
        <v>55.116309999999999</v>
      </c>
      <c r="D33" s="128">
        <v>-119.13142000000001</v>
      </c>
      <c r="E33" s="115">
        <v>2473.6</v>
      </c>
      <c r="F33" s="114" t="s">
        <v>218</v>
      </c>
      <c r="G33" s="139" t="s">
        <v>222</v>
      </c>
      <c r="H33" s="131"/>
      <c r="I33" s="131"/>
      <c r="J33" s="143"/>
      <c r="K33" s="143"/>
      <c r="L33" s="142"/>
      <c r="M33" s="131"/>
      <c r="N33" s="131"/>
      <c r="O33" s="142"/>
      <c r="P33" s="142"/>
      <c r="Q33" s="131"/>
      <c r="R33" s="131"/>
      <c r="S33" s="131"/>
      <c r="T33" s="144"/>
      <c r="U33" s="142"/>
      <c r="V33" s="131"/>
      <c r="W33" s="131"/>
      <c r="X33" s="131"/>
      <c r="Y33" s="147"/>
      <c r="Z33" s="66"/>
      <c r="AA33" s="66"/>
    </row>
    <row r="34" spans="1:27" s="69" customFormat="1" x14ac:dyDescent="0.45">
      <c r="A34" s="118" t="s">
        <v>198</v>
      </c>
      <c r="B34" s="119">
        <v>16.100000000000001</v>
      </c>
      <c r="C34" s="129">
        <v>57.294429999999998</v>
      </c>
      <c r="D34" s="128">
        <v>-121.84501</v>
      </c>
      <c r="E34" s="115">
        <v>1555.35</v>
      </c>
      <c r="F34" s="114" t="s">
        <v>218</v>
      </c>
      <c r="G34" s="139" t="s">
        <v>222</v>
      </c>
      <c r="H34" s="131"/>
      <c r="I34" s="131"/>
      <c r="J34" s="143"/>
      <c r="K34" s="143"/>
      <c r="L34" s="142"/>
      <c r="M34" s="131"/>
      <c r="N34" s="131"/>
      <c r="O34" s="142"/>
      <c r="P34" s="142"/>
      <c r="Q34" s="131"/>
      <c r="R34" s="131"/>
      <c r="S34" s="142"/>
      <c r="T34" s="144"/>
      <c r="U34" s="142"/>
      <c r="V34" s="131"/>
      <c r="W34" s="131"/>
      <c r="X34" s="131"/>
      <c r="Y34" s="147"/>
      <c r="Z34" s="66"/>
      <c r="AA34" s="66"/>
    </row>
    <row r="35" spans="1:27" s="69" customFormat="1" x14ac:dyDescent="0.45">
      <c r="A35" s="118" t="s">
        <v>198</v>
      </c>
      <c r="B35" s="119">
        <v>17.2</v>
      </c>
      <c r="C35" s="129">
        <v>57.294429999999998</v>
      </c>
      <c r="D35" s="128">
        <v>-121.84501</v>
      </c>
      <c r="E35" s="115">
        <v>1555.35</v>
      </c>
      <c r="F35" s="114" t="s">
        <v>218</v>
      </c>
      <c r="G35" s="139" t="s">
        <v>222</v>
      </c>
      <c r="H35" s="131"/>
      <c r="I35" s="131"/>
      <c r="J35" s="143"/>
      <c r="K35" s="143"/>
      <c r="L35" s="142"/>
      <c r="M35" s="131"/>
      <c r="N35" s="131"/>
      <c r="O35" s="142"/>
      <c r="P35" s="142"/>
      <c r="Q35" s="131"/>
      <c r="R35" s="131"/>
      <c r="S35" s="142"/>
      <c r="T35" s="144"/>
      <c r="U35" s="142"/>
      <c r="V35" s="131"/>
      <c r="W35" s="131"/>
      <c r="X35" s="131"/>
      <c r="Y35" s="147"/>
      <c r="Z35" s="66"/>
      <c r="AA35" s="66"/>
    </row>
    <row r="36" spans="1:27" s="65" customFormat="1" x14ac:dyDescent="0.45">
      <c r="A36" s="117" t="s">
        <v>174</v>
      </c>
      <c r="B36" s="115">
        <v>17.100000000000001</v>
      </c>
      <c r="C36" s="129">
        <v>54.448869999999999</v>
      </c>
      <c r="D36" s="128">
        <v>-118.97156</v>
      </c>
      <c r="E36" s="115">
        <v>3807.1</v>
      </c>
      <c r="F36" s="114" t="s">
        <v>132</v>
      </c>
      <c r="G36" s="139" t="s">
        <v>222</v>
      </c>
      <c r="H36" s="131"/>
      <c r="I36" s="131"/>
      <c r="J36" s="143"/>
      <c r="K36" s="143"/>
      <c r="L36" s="142"/>
      <c r="M36" s="131"/>
      <c r="N36" s="131"/>
      <c r="O36" s="142"/>
      <c r="P36" s="142"/>
      <c r="Q36" s="131"/>
      <c r="R36" s="131"/>
      <c r="S36" s="142"/>
      <c r="T36" s="144"/>
      <c r="U36" s="142"/>
      <c r="V36" s="131"/>
      <c r="W36" s="131"/>
      <c r="X36" s="131"/>
      <c r="Y36" s="148"/>
      <c r="Z36" s="125"/>
      <c r="AA36" s="125"/>
    </row>
    <row r="37" spans="1:27" s="65" customFormat="1" x14ac:dyDescent="0.45">
      <c r="A37" s="117" t="s">
        <v>130</v>
      </c>
      <c r="B37" s="115">
        <v>13.2</v>
      </c>
      <c r="C37" s="129">
        <v>55.954720000000002</v>
      </c>
      <c r="D37" s="128">
        <v>-120.55315</v>
      </c>
      <c r="E37" s="115">
        <v>2261.0500000000002</v>
      </c>
      <c r="F37" s="114" t="s">
        <v>132</v>
      </c>
      <c r="G37" s="139" t="s">
        <v>222</v>
      </c>
      <c r="H37" s="131"/>
      <c r="I37" s="131"/>
      <c r="J37" s="143"/>
      <c r="K37" s="143"/>
      <c r="L37" s="142"/>
      <c r="M37" s="131"/>
      <c r="N37" s="131"/>
      <c r="O37" s="142"/>
      <c r="P37" s="142"/>
      <c r="Q37" s="131"/>
      <c r="R37" s="131"/>
      <c r="S37" s="131"/>
      <c r="T37" s="144"/>
      <c r="U37" s="142"/>
      <c r="V37" s="131"/>
      <c r="W37" s="131"/>
      <c r="X37" s="131"/>
      <c r="Y37" s="148"/>
      <c r="Z37" s="125"/>
      <c r="AA37" s="125"/>
    </row>
    <row r="38" spans="1:27" s="65" customFormat="1" x14ac:dyDescent="0.45">
      <c r="A38" s="116" t="s">
        <v>135</v>
      </c>
      <c r="B38" s="115">
        <v>14.7</v>
      </c>
      <c r="C38" s="129">
        <v>55.924610000000001</v>
      </c>
      <c r="D38" s="128">
        <v>-120.53482</v>
      </c>
      <c r="E38" s="114">
        <v>2324.9</v>
      </c>
      <c r="F38" s="114" t="s">
        <v>132</v>
      </c>
      <c r="G38" s="139" t="s">
        <v>222</v>
      </c>
      <c r="H38" s="131"/>
      <c r="I38" s="131"/>
      <c r="J38" s="142"/>
      <c r="K38" s="143"/>
      <c r="L38" s="142"/>
      <c r="M38" s="131"/>
      <c r="N38" s="131"/>
      <c r="O38" s="142"/>
      <c r="P38" s="142"/>
      <c r="Q38" s="131"/>
      <c r="R38" s="131"/>
      <c r="S38" s="131"/>
      <c r="T38" s="144"/>
      <c r="U38" s="142"/>
      <c r="V38" s="131"/>
      <c r="W38" s="131"/>
      <c r="X38" s="131"/>
      <c r="Y38" s="148"/>
      <c r="Z38" s="125"/>
      <c r="AA38" s="125"/>
    </row>
    <row r="39" spans="1:27" s="65" customFormat="1" x14ac:dyDescent="0.45">
      <c r="A39" s="116" t="s">
        <v>147</v>
      </c>
      <c r="B39" s="115">
        <v>15.4</v>
      </c>
      <c r="C39" s="129">
        <v>55.878570000000003</v>
      </c>
      <c r="D39" s="128">
        <v>-120.64702</v>
      </c>
      <c r="E39" s="115">
        <v>2523.5</v>
      </c>
      <c r="F39" s="114" t="s">
        <v>132</v>
      </c>
      <c r="G39" s="139" t="s">
        <v>222</v>
      </c>
      <c r="H39" s="131"/>
      <c r="I39" s="131"/>
      <c r="J39" s="143"/>
      <c r="K39" s="143"/>
      <c r="L39" s="142"/>
      <c r="M39" s="131"/>
      <c r="N39" s="131"/>
      <c r="O39" s="142"/>
      <c r="P39" s="142"/>
      <c r="Q39" s="131"/>
      <c r="R39" s="131"/>
      <c r="S39" s="131"/>
      <c r="T39" s="144"/>
      <c r="U39" s="142"/>
      <c r="V39" s="131"/>
      <c r="W39" s="131"/>
      <c r="X39" s="131"/>
      <c r="Y39" s="148"/>
      <c r="Z39" s="125"/>
      <c r="AA39" s="125"/>
    </row>
    <row r="40" spans="1:27" s="65" customFormat="1" x14ac:dyDescent="0.45">
      <c r="A40" s="116" t="s">
        <v>150</v>
      </c>
      <c r="B40" s="115">
        <v>11.9</v>
      </c>
      <c r="C40" s="129">
        <v>55.924950000000003</v>
      </c>
      <c r="D40" s="128">
        <v>-120.58983000000001</v>
      </c>
      <c r="E40" s="115">
        <v>2357.4</v>
      </c>
      <c r="F40" s="114" t="s">
        <v>132</v>
      </c>
      <c r="G40" s="139" t="s">
        <v>222</v>
      </c>
      <c r="H40" s="131"/>
      <c r="I40" s="131"/>
      <c r="J40" s="143"/>
      <c r="K40" s="143"/>
      <c r="L40" s="142"/>
      <c r="M40" s="131"/>
      <c r="N40" s="131"/>
      <c r="O40" s="142"/>
      <c r="P40" s="142"/>
      <c r="Q40" s="131"/>
      <c r="R40" s="131"/>
      <c r="S40" s="131"/>
      <c r="T40" s="144"/>
      <c r="U40" s="142"/>
      <c r="V40" s="131"/>
      <c r="W40" s="131"/>
      <c r="X40" s="131"/>
      <c r="Y40" s="148"/>
      <c r="Z40" s="125"/>
      <c r="AA40" s="125"/>
    </row>
    <row r="41" spans="1:27" s="65" customFormat="1" x14ac:dyDescent="0.45">
      <c r="A41" s="116" t="s">
        <v>153</v>
      </c>
      <c r="B41" s="115">
        <v>15.8</v>
      </c>
      <c r="C41" s="129">
        <v>55.877330000000001</v>
      </c>
      <c r="D41" s="128">
        <v>-120.53507999999999</v>
      </c>
      <c r="E41" s="115">
        <v>2416.9499999999998</v>
      </c>
      <c r="F41" s="114" t="s">
        <v>132</v>
      </c>
      <c r="G41" s="139" t="s">
        <v>222</v>
      </c>
      <c r="H41" s="131"/>
      <c r="I41" s="131"/>
      <c r="J41" s="143"/>
      <c r="K41" s="143"/>
      <c r="L41" s="142"/>
      <c r="M41" s="131"/>
      <c r="N41" s="131"/>
      <c r="O41" s="142"/>
      <c r="P41" s="142"/>
      <c r="Q41" s="131"/>
      <c r="R41" s="131"/>
      <c r="S41" s="131"/>
      <c r="T41" s="144"/>
      <c r="U41" s="142"/>
      <c r="V41" s="131"/>
      <c r="W41" s="131"/>
      <c r="X41" s="131"/>
      <c r="Y41" s="148"/>
      <c r="Z41" s="125"/>
      <c r="AA41" s="125"/>
    </row>
    <row r="42" spans="1:27" s="65" customFormat="1" x14ac:dyDescent="0.45">
      <c r="A42" s="117" t="s">
        <v>156</v>
      </c>
      <c r="B42" s="115">
        <v>11.9</v>
      </c>
      <c r="C42" s="129">
        <v>55.922190000000001</v>
      </c>
      <c r="D42" s="128">
        <v>-120.53408</v>
      </c>
      <c r="E42" s="115">
        <v>2314.6</v>
      </c>
      <c r="F42" s="114" t="s">
        <v>132</v>
      </c>
      <c r="G42" s="139" t="s">
        <v>222</v>
      </c>
      <c r="H42" s="131"/>
      <c r="I42" s="131"/>
      <c r="J42" s="143"/>
      <c r="K42" s="143"/>
      <c r="L42" s="142"/>
      <c r="M42" s="131"/>
      <c r="N42" s="131"/>
      <c r="O42" s="142"/>
      <c r="P42" s="142"/>
      <c r="Q42" s="131"/>
      <c r="R42" s="131"/>
      <c r="S42" s="131"/>
      <c r="T42" s="144"/>
      <c r="U42" s="142"/>
      <c r="V42" s="131"/>
      <c r="W42" s="131"/>
      <c r="X42" s="131"/>
      <c r="Y42" s="148"/>
      <c r="Z42" s="125"/>
      <c r="AA42" s="125"/>
    </row>
    <row r="43" spans="1:27" s="65" customFormat="1" x14ac:dyDescent="0.45">
      <c r="A43" s="116" t="s">
        <v>159</v>
      </c>
      <c r="B43" s="115">
        <v>12.9</v>
      </c>
      <c r="C43" s="129">
        <v>55.875100000000003</v>
      </c>
      <c r="D43" s="128">
        <v>-120.60082</v>
      </c>
      <c r="E43" s="115">
        <v>2528.0500000000002</v>
      </c>
      <c r="F43" s="114" t="s">
        <v>132</v>
      </c>
      <c r="G43" s="139" t="s">
        <v>222</v>
      </c>
      <c r="H43" s="131"/>
      <c r="I43" s="131"/>
      <c r="J43" s="143"/>
      <c r="K43" s="143"/>
      <c r="L43" s="142"/>
      <c r="M43" s="131"/>
      <c r="N43" s="131"/>
      <c r="O43" s="142"/>
      <c r="P43" s="142"/>
      <c r="Q43" s="131"/>
      <c r="R43" s="131"/>
      <c r="S43" s="131"/>
      <c r="T43" s="144"/>
      <c r="U43" s="142"/>
      <c r="V43" s="131"/>
      <c r="W43" s="131"/>
      <c r="X43" s="131"/>
      <c r="Y43" s="148"/>
      <c r="Z43" s="125"/>
      <c r="AA43" s="125"/>
    </row>
    <row r="44" spans="1:27" s="28" customFormat="1" x14ac:dyDescent="0.45">
      <c r="A44" s="97" t="s">
        <v>187</v>
      </c>
      <c r="B44" s="134">
        <v>15.2</v>
      </c>
      <c r="C44" s="135">
        <v>54.907310000000003</v>
      </c>
      <c r="D44" s="135">
        <v>-118.65807</v>
      </c>
      <c r="E44" s="134" t="s">
        <v>212</v>
      </c>
      <c r="F44" s="114" t="s">
        <v>219</v>
      </c>
      <c r="G44" s="140" t="s">
        <v>221</v>
      </c>
      <c r="H44" s="131"/>
      <c r="I44" s="131"/>
      <c r="J44" s="143"/>
      <c r="K44" s="143"/>
      <c r="L44" s="142"/>
      <c r="M44" s="131"/>
      <c r="N44" s="131"/>
      <c r="O44" s="142"/>
      <c r="P44" s="142"/>
      <c r="Q44" s="131"/>
      <c r="R44" s="131"/>
      <c r="S44" s="144"/>
      <c r="T44" s="144"/>
      <c r="U44" s="142"/>
      <c r="V44" s="131"/>
      <c r="W44" s="131"/>
      <c r="X44" s="131"/>
      <c r="Y44" s="149"/>
      <c r="Z44" s="25"/>
      <c r="AA44" s="25"/>
    </row>
    <row r="45" spans="1:27" s="28" customFormat="1" x14ac:dyDescent="0.45">
      <c r="A45" s="97" t="s">
        <v>187</v>
      </c>
      <c r="B45" s="134">
        <v>16.3</v>
      </c>
      <c r="C45" s="135">
        <v>54.907310000000003</v>
      </c>
      <c r="D45" s="135">
        <v>-118.65807</v>
      </c>
      <c r="E45" s="134" t="s">
        <v>212</v>
      </c>
      <c r="F45" s="114" t="s">
        <v>219</v>
      </c>
      <c r="G45" s="140" t="s">
        <v>221</v>
      </c>
      <c r="H45" s="131"/>
      <c r="I45" s="131"/>
      <c r="J45" s="143"/>
      <c r="K45" s="143"/>
      <c r="L45" s="142"/>
      <c r="M45" s="131"/>
      <c r="N45" s="131"/>
      <c r="O45" s="143"/>
      <c r="P45" s="143"/>
      <c r="Q45" s="131"/>
      <c r="R45" s="131"/>
      <c r="S45" s="144"/>
      <c r="T45" s="144"/>
      <c r="U45" s="142"/>
      <c r="V45" s="131"/>
      <c r="W45" s="131"/>
      <c r="X45" s="131"/>
      <c r="Y45" s="149"/>
      <c r="Z45" s="25"/>
      <c r="AA45" s="25"/>
    </row>
    <row r="46" spans="1:27" s="28" customFormat="1" x14ac:dyDescent="0.45">
      <c r="A46" s="97" t="s">
        <v>187</v>
      </c>
      <c r="B46" s="134">
        <v>14.9</v>
      </c>
      <c r="C46" s="135">
        <v>54.907310000000003</v>
      </c>
      <c r="D46" s="135">
        <v>-118.65807</v>
      </c>
      <c r="E46" s="134" t="s">
        <v>212</v>
      </c>
      <c r="F46" s="114" t="s">
        <v>219</v>
      </c>
      <c r="G46" s="140" t="s">
        <v>221</v>
      </c>
      <c r="H46" s="131"/>
      <c r="I46" s="131"/>
      <c r="J46" s="143"/>
      <c r="K46" s="143"/>
      <c r="L46" s="142"/>
      <c r="M46" s="131"/>
      <c r="N46" s="131"/>
      <c r="O46" s="143"/>
      <c r="P46" s="143"/>
      <c r="Q46" s="131"/>
      <c r="R46" s="131"/>
      <c r="S46" s="144"/>
      <c r="T46" s="144"/>
      <c r="U46" s="142"/>
      <c r="V46" s="131"/>
      <c r="W46" s="131"/>
      <c r="X46" s="131"/>
      <c r="Y46" s="149"/>
      <c r="Z46" s="25"/>
      <c r="AA46" s="25"/>
    </row>
    <row r="47" spans="1:27" s="28" customFormat="1" x14ac:dyDescent="0.45">
      <c r="A47" s="97" t="s">
        <v>174</v>
      </c>
      <c r="B47" s="134">
        <v>17.100000000000001</v>
      </c>
      <c r="C47" s="135">
        <v>54.433500000000002</v>
      </c>
      <c r="D47" s="135">
        <v>-118.97201</v>
      </c>
      <c r="E47" s="134" t="s">
        <v>212</v>
      </c>
      <c r="F47" s="114" t="s">
        <v>219</v>
      </c>
      <c r="G47" s="140" t="s">
        <v>221</v>
      </c>
      <c r="H47" s="131"/>
      <c r="I47" s="131"/>
      <c r="J47" s="143"/>
      <c r="K47" s="143"/>
      <c r="L47" s="142"/>
      <c r="M47" s="131"/>
      <c r="N47" s="131"/>
      <c r="O47" s="142"/>
      <c r="P47" s="142"/>
      <c r="Q47" s="131"/>
      <c r="R47" s="131"/>
      <c r="S47" s="144"/>
      <c r="T47" s="144"/>
      <c r="U47" s="142"/>
      <c r="V47" s="131"/>
      <c r="W47" s="131"/>
      <c r="X47" s="131"/>
      <c r="Y47" s="149"/>
      <c r="Z47" s="25"/>
      <c r="AA47" s="25"/>
    </row>
    <row r="48" spans="1:27" s="28" customFormat="1" x14ac:dyDescent="0.45">
      <c r="A48" s="97" t="s">
        <v>180</v>
      </c>
      <c r="B48" s="134">
        <v>15.7</v>
      </c>
      <c r="C48" s="135">
        <v>55.200539999999997</v>
      </c>
      <c r="D48" s="135">
        <v>-119.28031</v>
      </c>
      <c r="E48" s="134" t="s">
        <v>212</v>
      </c>
      <c r="F48" s="114" t="s">
        <v>219</v>
      </c>
      <c r="G48" s="140" t="s">
        <v>221</v>
      </c>
      <c r="H48" s="131"/>
      <c r="I48" s="131"/>
      <c r="J48" s="143"/>
      <c r="K48" s="143"/>
      <c r="L48" s="142"/>
      <c r="M48" s="131"/>
      <c r="N48" s="131"/>
      <c r="O48" s="142"/>
      <c r="P48" s="142"/>
      <c r="Q48" s="131"/>
      <c r="R48" s="131"/>
      <c r="S48" s="144"/>
      <c r="T48" s="144"/>
      <c r="U48" s="142"/>
      <c r="V48" s="131"/>
      <c r="W48" s="144"/>
      <c r="X48" s="131"/>
      <c r="Y48" s="149"/>
      <c r="Z48" s="25"/>
      <c r="AA48" s="25"/>
    </row>
    <row r="49" spans="1:27" s="28" customFormat="1" x14ac:dyDescent="0.45">
      <c r="A49" s="97" t="s">
        <v>177</v>
      </c>
      <c r="B49" s="134">
        <v>14.8</v>
      </c>
      <c r="C49" s="135">
        <v>55.21331</v>
      </c>
      <c r="D49" s="135">
        <v>-119.26439000000001</v>
      </c>
      <c r="E49" s="134" t="s">
        <v>212</v>
      </c>
      <c r="F49" s="114" t="s">
        <v>219</v>
      </c>
      <c r="G49" s="140" t="s">
        <v>221</v>
      </c>
      <c r="H49" s="131"/>
      <c r="I49" s="131"/>
      <c r="J49" s="143"/>
      <c r="K49" s="143"/>
      <c r="L49" s="142"/>
      <c r="M49" s="131"/>
      <c r="N49" s="131"/>
      <c r="O49" s="143"/>
      <c r="P49" s="143"/>
      <c r="Q49" s="131"/>
      <c r="R49" s="131"/>
      <c r="S49" s="144"/>
      <c r="T49" s="144"/>
      <c r="U49" s="142"/>
      <c r="V49" s="131"/>
      <c r="W49" s="144"/>
      <c r="X49" s="131"/>
      <c r="Y49" s="149"/>
      <c r="Z49" s="25"/>
      <c r="AA49" s="25"/>
    </row>
    <row r="50" spans="1:27" s="37" customFormat="1" x14ac:dyDescent="0.45">
      <c r="A50" s="97" t="s">
        <v>160</v>
      </c>
      <c r="B50" s="134">
        <v>14.4</v>
      </c>
      <c r="C50" s="135">
        <v>55.21331</v>
      </c>
      <c r="D50" s="135">
        <v>-119.264</v>
      </c>
      <c r="E50" s="134" t="s">
        <v>212</v>
      </c>
      <c r="F50" s="114" t="s">
        <v>219</v>
      </c>
      <c r="G50" s="140" t="s">
        <v>221</v>
      </c>
      <c r="H50" s="131"/>
      <c r="I50" s="131"/>
      <c r="J50" s="143"/>
      <c r="K50" s="143"/>
      <c r="L50" s="142"/>
      <c r="M50" s="131"/>
      <c r="N50" s="131"/>
      <c r="O50" s="142"/>
      <c r="P50" s="142"/>
      <c r="Q50" s="131"/>
      <c r="R50" s="131"/>
      <c r="S50" s="144"/>
      <c r="T50" s="144"/>
      <c r="U50" s="142"/>
      <c r="V50" s="131"/>
      <c r="W50" s="144"/>
      <c r="X50" s="131"/>
      <c r="Y50" s="150"/>
      <c r="Z50" s="36"/>
      <c r="AA50" s="36"/>
    </row>
    <row r="51" spans="1:27" s="37" customFormat="1" x14ac:dyDescent="0.45">
      <c r="A51" s="97" t="s">
        <v>164</v>
      </c>
      <c r="B51" s="134">
        <v>12.3</v>
      </c>
      <c r="C51" s="135">
        <v>55.200499999999998</v>
      </c>
      <c r="D51" s="135">
        <v>-119.18673</v>
      </c>
      <c r="E51" s="134" t="s">
        <v>212</v>
      </c>
      <c r="F51" s="114" t="s">
        <v>219</v>
      </c>
      <c r="G51" s="140" t="s">
        <v>221</v>
      </c>
      <c r="H51" s="131"/>
      <c r="I51" s="131"/>
      <c r="J51" s="143"/>
      <c r="K51" s="143"/>
      <c r="L51" s="142"/>
      <c r="M51" s="131"/>
      <c r="N51" s="131"/>
      <c r="O51" s="142"/>
      <c r="P51" s="142"/>
      <c r="Q51" s="131"/>
      <c r="R51" s="131"/>
      <c r="S51" s="144"/>
      <c r="T51" s="144"/>
      <c r="U51" s="142"/>
      <c r="V51" s="131"/>
      <c r="W51" s="131"/>
      <c r="X51" s="131"/>
      <c r="Y51" s="150"/>
      <c r="Z51" s="36"/>
      <c r="AA51" s="36"/>
    </row>
    <row r="52" spans="1:27" s="37" customFormat="1" x14ac:dyDescent="0.45">
      <c r="A52" s="97" t="s">
        <v>184</v>
      </c>
      <c r="B52" s="134">
        <v>12.6</v>
      </c>
      <c r="C52" s="135">
        <v>55.200499999999998</v>
      </c>
      <c r="D52" s="135">
        <v>-119.18673</v>
      </c>
      <c r="E52" s="134" t="s">
        <v>212</v>
      </c>
      <c r="F52" s="114" t="s">
        <v>219</v>
      </c>
      <c r="G52" s="140" t="s">
        <v>221</v>
      </c>
      <c r="H52" s="131"/>
      <c r="I52" s="131"/>
      <c r="J52" s="143"/>
      <c r="K52" s="143"/>
      <c r="L52" s="142"/>
      <c r="M52" s="131"/>
      <c r="N52" s="131"/>
      <c r="O52" s="142"/>
      <c r="P52" s="142"/>
      <c r="Q52" s="131"/>
      <c r="R52" s="131"/>
      <c r="S52" s="144"/>
      <c r="T52" s="144"/>
      <c r="U52" s="142"/>
      <c r="V52" s="131"/>
      <c r="W52" s="144"/>
      <c r="X52" s="131"/>
      <c r="Y52" s="150"/>
      <c r="Z52" s="36"/>
      <c r="AA52" s="36"/>
    </row>
    <row r="53" spans="1:27" s="37" customFormat="1" x14ac:dyDescent="0.45">
      <c r="A53" s="97" t="s">
        <v>167</v>
      </c>
      <c r="B53" s="134">
        <v>15.8</v>
      </c>
      <c r="C53" s="135">
        <v>55.200539999999997</v>
      </c>
      <c r="D53" s="135">
        <v>-119.28028</v>
      </c>
      <c r="E53" s="134" t="s">
        <v>212</v>
      </c>
      <c r="F53" s="114" t="s">
        <v>219</v>
      </c>
      <c r="G53" s="140" t="s">
        <v>221</v>
      </c>
      <c r="H53" s="131"/>
      <c r="I53" s="131"/>
      <c r="J53" s="143"/>
      <c r="K53" s="143"/>
      <c r="L53" s="142"/>
      <c r="M53" s="131"/>
      <c r="N53" s="131"/>
      <c r="O53" s="142"/>
      <c r="P53" s="142"/>
      <c r="Q53" s="131"/>
      <c r="R53" s="131"/>
      <c r="S53" s="144"/>
      <c r="T53" s="144"/>
      <c r="U53" s="142"/>
      <c r="V53" s="131"/>
      <c r="W53" s="144"/>
      <c r="X53" s="131"/>
      <c r="Y53" s="150"/>
      <c r="Z53" s="36"/>
      <c r="AA53" s="36"/>
    </row>
    <row r="54" spans="1:27" s="37" customFormat="1" x14ac:dyDescent="0.45">
      <c r="A54" s="97" t="s">
        <v>170</v>
      </c>
      <c r="B54" s="134">
        <v>14.8</v>
      </c>
      <c r="C54" s="135">
        <v>55.135199999999998</v>
      </c>
      <c r="D54" s="135">
        <v>-119.16368</v>
      </c>
      <c r="E54" s="134" t="s">
        <v>212</v>
      </c>
      <c r="F54" s="114" t="s">
        <v>219</v>
      </c>
      <c r="G54" s="140" t="s">
        <v>221</v>
      </c>
      <c r="H54" s="131"/>
      <c r="I54" s="131"/>
      <c r="J54" s="143"/>
      <c r="K54" s="143"/>
      <c r="L54" s="142"/>
      <c r="M54" s="131"/>
      <c r="N54" s="131"/>
      <c r="O54" s="142"/>
      <c r="P54" s="142"/>
      <c r="Q54" s="131"/>
      <c r="R54" s="131"/>
      <c r="S54" s="144"/>
      <c r="T54" s="144"/>
      <c r="U54" s="142"/>
      <c r="V54" s="131"/>
      <c r="W54" s="144"/>
      <c r="X54" s="131"/>
      <c r="Y54" s="150"/>
      <c r="Z54" s="36"/>
      <c r="AA54" s="36"/>
    </row>
    <row r="55" spans="1:27" s="37" customFormat="1" x14ac:dyDescent="0.45">
      <c r="A55" s="97" t="s">
        <v>202</v>
      </c>
      <c r="B55" s="134">
        <v>13.2</v>
      </c>
      <c r="C55" s="135">
        <v>55.34187</v>
      </c>
      <c r="D55" s="135">
        <v>-118.87869999999999</v>
      </c>
      <c r="E55" s="134" t="s">
        <v>212</v>
      </c>
      <c r="F55" s="114" t="s">
        <v>219</v>
      </c>
      <c r="G55" s="140" t="s">
        <v>221</v>
      </c>
      <c r="H55" s="131"/>
      <c r="I55" s="131"/>
      <c r="J55" s="143"/>
      <c r="K55" s="143"/>
      <c r="L55" s="142"/>
      <c r="M55" s="131"/>
      <c r="N55" s="131"/>
      <c r="O55" s="142"/>
      <c r="P55" s="142"/>
      <c r="Q55" s="131"/>
      <c r="R55" s="131"/>
      <c r="S55" s="144"/>
      <c r="T55" s="144"/>
      <c r="U55" s="142"/>
      <c r="V55" s="131"/>
      <c r="W55" s="144"/>
      <c r="X55" s="131"/>
      <c r="Y55" s="150"/>
      <c r="Z55" s="36"/>
      <c r="AA55" s="36"/>
    </row>
    <row r="56" spans="1:27" s="45" customFormat="1" x14ac:dyDescent="0.45">
      <c r="A56" s="97" t="s">
        <v>203</v>
      </c>
      <c r="B56" s="134">
        <v>14.1</v>
      </c>
      <c r="C56" s="135">
        <v>55.363190000000003</v>
      </c>
      <c r="D56" s="135">
        <v>-118.88057000000001</v>
      </c>
      <c r="E56" s="134" t="s">
        <v>212</v>
      </c>
      <c r="F56" s="114" t="s">
        <v>219</v>
      </c>
      <c r="G56" s="140" t="s">
        <v>221</v>
      </c>
      <c r="H56" s="131"/>
      <c r="I56" s="131"/>
      <c r="J56" s="143"/>
      <c r="K56" s="143"/>
      <c r="L56" s="142"/>
      <c r="M56" s="131"/>
      <c r="N56" s="131"/>
      <c r="O56" s="142"/>
      <c r="P56" s="142"/>
      <c r="Q56" s="131"/>
      <c r="R56" s="131"/>
      <c r="S56" s="144"/>
      <c r="T56" s="144"/>
      <c r="U56" s="142"/>
      <c r="V56" s="131"/>
      <c r="W56" s="144"/>
      <c r="X56" s="131"/>
      <c r="Y56" s="151"/>
      <c r="Z56" s="44"/>
      <c r="AA56" s="44"/>
    </row>
    <row r="57" spans="1:27" s="45" customFormat="1" x14ac:dyDescent="0.45">
      <c r="A57" s="97" t="s">
        <v>204</v>
      </c>
      <c r="B57" s="134">
        <v>13.2</v>
      </c>
      <c r="C57" s="135">
        <v>55.436779999999999</v>
      </c>
      <c r="D57" s="135">
        <v>-119.00573</v>
      </c>
      <c r="E57" s="134" t="s">
        <v>212</v>
      </c>
      <c r="F57" s="114" t="s">
        <v>219</v>
      </c>
      <c r="G57" s="140" t="s">
        <v>221</v>
      </c>
      <c r="H57" s="131"/>
      <c r="I57" s="131"/>
      <c r="J57" s="143"/>
      <c r="K57" s="143"/>
      <c r="L57" s="142"/>
      <c r="M57" s="131"/>
      <c r="N57" s="131"/>
      <c r="O57" s="142"/>
      <c r="P57" s="142"/>
      <c r="Q57" s="131"/>
      <c r="R57" s="131"/>
      <c r="S57" s="144"/>
      <c r="T57" s="144"/>
      <c r="U57" s="142"/>
      <c r="V57" s="131"/>
      <c r="W57" s="144"/>
      <c r="X57" s="131"/>
      <c r="Y57" s="151"/>
      <c r="Z57" s="44"/>
      <c r="AA57" s="44"/>
    </row>
    <row r="58" spans="1:27" s="45" customFormat="1" x14ac:dyDescent="0.45">
      <c r="A58" s="97" t="s">
        <v>205</v>
      </c>
      <c r="B58" s="134">
        <v>13.3</v>
      </c>
      <c r="C58" s="135">
        <v>55.414369999999998</v>
      </c>
      <c r="D58" s="135">
        <v>-118.93673</v>
      </c>
      <c r="E58" s="134" t="s">
        <v>212</v>
      </c>
      <c r="F58" s="114" t="s">
        <v>219</v>
      </c>
      <c r="G58" s="140" t="s">
        <v>221</v>
      </c>
      <c r="H58" s="131"/>
      <c r="I58" s="131"/>
      <c r="J58" s="142"/>
      <c r="K58" s="143"/>
      <c r="L58" s="142"/>
      <c r="M58" s="131"/>
      <c r="N58" s="131"/>
      <c r="O58" s="142"/>
      <c r="P58" s="142"/>
      <c r="Q58" s="131"/>
      <c r="R58" s="131"/>
      <c r="S58" s="144"/>
      <c r="T58" s="144"/>
      <c r="U58" s="142"/>
      <c r="V58" s="131"/>
      <c r="W58" s="144"/>
      <c r="X58" s="131"/>
      <c r="Y58" s="151"/>
      <c r="Z58" s="44"/>
      <c r="AA58" s="44"/>
    </row>
    <row r="59" spans="1:27" s="79" customFormat="1" x14ac:dyDescent="0.45">
      <c r="A59" s="97" t="s">
        <v>206</v>
      </c>
      <c r="B59" s="134">
        <v>14.6</v>
      </c>
      <c r="C59" s="135">
        <v>55.234459999999999</v>
      </c>
      <c r="D59" s="135">
        <v>-118.55222000000001</v>
      </c>
      <c r="E59" s="134" t="s">
        <v>212</v>
      </c>
      <c r="F59" s="114" t="s">
        <v>219</v>
      </c>
      <c r="G59" s="140" t="s">
        <v>221</v>
      </c>
      <c r="H59" s="131"/>
      <c r="I59" s="131"/>
      <c r="J59" s="143"/>
      <c r="K59" s="143"/>
      <c r="L59" s="142"/>
      <c r="M59" s="131"/>
      <c r="N59" s="131"/>
      <c r="O59" s="142"/>
      <c r="P59" s="142"/>
      <c r="Q59" s="131"/>
      <c r="R59" s="131"/>
      <c r="S59" s="144"/>
      <c r="T59" s="144"/>
      <c r="U59" s="142"/>
      <c r="V59" s="131"/>
      <c r="W59" s="144"/>
      <c r="X59" s="131"/>
      <c r="Y59" s="152"/>
      <c r="Z59" s="78"/>
      <c r="AA59" s="78"/>
    </row>
    <row r="60" spans="1:27" s="79" customFormat="1" x14ac:dyDescent="0.45">
      <c r="A60" s="97" t="s">
        <v>207</v>
      </c>
      <c r="B60" s="134">
        <v>14.7</v>
      </c>
      <c r="C60" s="135">
        <v>55.335099999999997</v>
      </c>
      <c r="D60" s="135">
        <v>-118.52421</v>
      </c>
      <c r="E60" s="134" t="s">
        <v>212</v>
      </c>
      <c r="F60" s="114" t="s">
        <v>219</v>
      </c>
      <c r="G60" s="140" t="s">
        <v>221</v>
      </c>
      <c r="H60" s="131"/>
      <c r="I60" s="131"/>
      <c r="J60" s="143"/>
      <c r="K60" s="143"/>
      <c r="L60" s="142"/>
      <c r="M60" s="131"/>
      <c r="N60" s="131"/>
      <c r="O60" s="142"/>
      <c r="P60" s="142"/>
      <c r="Q60" s="131"/>
      <c r="R60" s="131"/>
      <c r="S60" s="144"/>
      <c r="T60" s="144"/>
      <c r="U60" s="142"/>
      <c r="V60" s="131"/>
      <c r="W60" s="144"/>
      <c r="X60" s="131"/>
      <c r="Y60" s="152"/>
      <c r="Z60" s="78"/>
      <c r="AA60" s="78"/>
    </row>
    <row r="61" spans="1:27" s="79" customFormat="1" x14ac:dyDescent="0.45">
      <c r="A61" s="97" t="s">
        <v>208</v>
      </c>
      <c r="B61" s="134">
        <v>14</v>
      </c>
      <c r="C61" s="135">
        <v>55.415089999999999</v>
      </c>
      <c r="D61" s="135">
        <v>-119.58353</v>
      </c>
      <c r="E61" s="134" t="s">
        <v>212</v>
      </c>
      <c r="F61" s="114" t="s">
        <v>219</v>
      </c>
      <c r="G61" s="140" t="s">
        <v>221</v>
      </c>
      <c r="H61" s="131"/>
      <c r="I61" s="131"/>
      <c r="J61" s="143"/>
      <c r="K61" s="143"/>
      <c r="L61" s="142"/>
      <c r="M61" s="131"/>
      <c r="N61" s="131"/>
      <c r="O61" s="142"/>
      <c r="P61" s="142"/>
      <c r="Q61" s="131"/>
      <c r="R61" s="157"/>
      <c r="S61" s="144"/>
      <c r="T61" s="157"/>
      <c r="U61" s="142"/>
      <c r="V61" s="131"/>
      <c r="W61" s="144"/>
      <c r="X61" s="131"/>
      <c r="Y61" s="152"/>
      <c r="Z61" s="78"/>
      <c r="AA61" s="78"/>
    </row>
    <row r="62" spans="1:27" s="79" customFormat="1" x14ac:dyDescent="0.45">
      <c r="A62" s="97" t="s">
        <v>209</v>
      </c>
      <c r="B62" s="134">
        <v>14</v>
      </c>
      <c r="C62" s="135">
        <v>55.457180000000001</v>
      </c>
      <c r="D62" s="135">
        <v>-119.6207</v>
      </c>
      <c r="E62" s="134" t="s">
        <v>212</v>
      </c>
      <c r="F62" s="114" t="s">
        <v>219</v>
      </c>
      <c r="G62" s="140" t="s">
        <v>221</v>
      </c>
      <c r="H62" s="131"/>
      <c r="I62" s="131"/>
      <c r="J62" s="143"/>
      <c r="K62" s="143"/>
      <c r="L62" s="142"/>
      <c r="M62" s="131"/>
      <c r="N62" s="131"/>
      <c r="O62" s="142"/>
      <c r="P62" s="142"/>
      <c r="Q62" s="131"/>
      <c r="R62" s="131"/>
      <c r="S62" s="144"/>
      <c r="T62" s="144"/>
      <c r="U62" s="142"/>
      <c r="V62" s="131"/>
      <c r="W62" s="144"/>
      <c r="X62" s="131"/>
      <c r="Y62" s="152"/>
      <c r="Z62" s="78"/>
      <c r="AA62" s="78"/>
    </row>
    <row r="63" spans="1:27" s="51" customFormat="1" x14ac:dyDescent="0.45">
      <c r="A63" s="97" t="s">
        <v>130</v>
      </c>
      <c r="B63" s="134">
        <v>13.2</v>
      </c>
      <c r="C63" s="135">
        <v>55.940899999999999</v>
      </c>
      <c r="D63" s="135">
        <v>-120.51626</v>
      </c>
      <c r="E63" s="134" t="s">
        <v>212</v>
      </c>
      <c r="F63" s="114" t="s">
        <v>219</v>
      </c>
      <c r="G63" s="140" t="s">
        <v>221</v>
      </c>
      <c r="H63" s="131"/>
      <c r="I63" s="131"/>
      <c r="J63" s="142"/>
      <c r="K63" s="143"/>
      <c r="L63" s="142"/>
      <c r="M63" s="131"/>
      <c r="N63" s="131"/>
      <c r="O63" s="142"/>
      <c r="P63" s="142"/>
      <c r="Q63" s="131"/>
      <c r="R63" s="131"/>
      <c r="S63" s="144"/>
      <c r="T63" s="144"/>
      <c r="U63" s="142"/>
      <c r="V63" s="131"/>
      <c r="W63" s="131"/>
      <c r="X63" s="131"/>
      <c r="Y63" s="153"/>
      <c r="Z63" s="49"/>
      <c r="AA63" s="49"/>
    </row>
    <row r="64" spans="1:27" s="51" customFormat="1" x14ac:dyDescent="0.45">
      <c r="A64" s="97" t="s">
        <v>210</v>
      </c>
      <c r="B64" s="134">
        <v>14.7</v>
      </c>
      <c r="C64" s="135">
        <v>55.942740000000001</v>
      </c>
      <c r="D64" s="135">
        <v>-120.56966</v>
      </c>
      <c r="E64" s="134" t="s">
        <v>212</v>
      </c>
      <c r="F64" s="114" t="s">
        <v>219</v>
      </c>
      <c r="G64" s="140" t="s">
        <v>221</v>
      </c>
      <c r="H64" s="131"/>
      <c r="I64" s="131"/>
      <c r="J64" s="143"/>
      <c r="K64" s="143"/>
      <c r="L64" s="142"/>
      <c r="M64" s="131"/>
      <c r="N64" s="131"/>
      <c r="O64" s="142"/>
      <c r="P64" s="142"/>
      <c r="Q64" s="131"/>
      <c r="R64" s="131"/>
      <c r="S64" s="144"/>
      <c r="T64" s="144"/>
      <c r="U64" s="142"/>
      <c r="V64" s="131"/>
      <c r="W64" s="131"/>
      <c r="X64" s="131"/>
      <c r="Y64" s="153"/>
      <c r="Z64" s="49"/>
      <c r="AA64" s="49"/>
    </row>
    <row r="65" spans="1:27" s="51" customFormat="1" x14ac:dyDescent="0.45">
      <c r="A65" s="97" t="s">
        <v>150</v>
      </c>
      <c r="B65" s="134">
        <v>11.9</v>
      </c>
      <c r="C65" s="135">
        <v>55.904769999999999</v>
      </c>
      <c r="D65" s="135">
        <v>-120.55158</v>
      </c>
      <c r="E65" s="134" t="s">
        <v>212</v>
      </c>
      <c r="F65" s="114" t="s">
        <v>219</v>
      </c>
      <c r="G65" s="140" t="s">
        <v>221</v>
      </c>
      <c r="H65" s="131"/>
      <c r="I65" s="131"/>
      <c r="J65" s="143"/>
      <c r="K65" s="143"/>
      <c r="L65" s="142"/>
      <c r="M65" s="131"/>
      <c r="N65" s="131"/>
      <c r="O65" s="142"/>
      <c r="P65" s="142"/>
      <c r="Q65" s="131"/>
      <c r="R65" s="131"/>
      <c r="S65" s="144"/>
      <c r="T65" s="144"/>
      <c r="U65" s="142"/>
      <c r="V65" s="131"/>
      <c r="W65" s="131"/>
      <c r="X65" s="131"/>
      <c r="Y65" s="153"/>
      <c r="Z65" s="49"/>
      <c r="AA65" s="49"/>
    </row>
    <row r="66" spans="1:27" s="51" customFormat="1" x14ac:dyDescent="0.45">
      <c r="A66" s="97" t="s">
        <v>159</v>
      </c>
      <c r="B66" s="134">
        <v>12.9</v>
      </c>
      <c r="C66" s="135">
        <v>55.855049999999999</v>
      </c>
      <c r="D66" s="135">
        <v>-120.60082</v>
      </c>
      <c r="E66" s="134" t="s">
        <v>212</v>
      </c>
      <c r="F66" s="114" t="s">
        <v>219</v>
      </c>
      <c r="G66" s="140" t="s">
        <v>221</v>
      </c>
      <c r="H66" s="131"/>
      <c r="I66" s="131"/>
      <c r="J66" s="143"/>
      <c r="K66" s="143"/>
      <c r="L66" s="142"/>
      <c r="M66" s="131"/>
      <c r="N66" s="131"/>
      <c r="O66" s="142"/>
      <c r="P66" s="142"/>
      <c r="Q66" s="131"/>
      <c r="R66" s="131"/>
      <c r="S66" s="144"/>
      <c r="T66" s="144"/>
      <c r="U66" s="142"/>
      <c r="V66" s="131"/>
      <c r="W66" s="144"/>
      <c r="X66" s="131"/>
      <c r="Y66" s="153"/>
      <c r="Z66" s="49"/>
      <c r="AA66" s="49"/>
    </row>
    <row r="67" spans="1:27" s="51" customFormat="1" x14ac:dyDescent="0.45">
      <c r="A67" s="97" t="s">
        <v>147</v>
      </c>
      <c r="B67" s="134">
        <v>15.4</v>
      </c>
      <c r="C67" s="135">
        <v>55.855049999999999</v>
      </c>
      <c r="D67" s="135">
        <v>-120.60066</v>
      </c>
      <c r="E67" s="134" t="s">
        <v>212</v>
      </c>
      <c r="F67" s="114" t="s">
        <v>219</v>
      </c>
      <c r="G67" s="140" t="s">
        <v>221</v>
      </c>
      <c r="H67" s="131"/>
      <c r="I67" s="131"/>
      <c r="J67" s="143"/>
      <c r="K67" s="143"/>
      <c r="L67" s="142"/>
      <c r="M67" s="131"/>
      <c r="N67" s="131"/>
      <c r="O67" s="142"/>
      <c r="P67" s="142"/>
      <c r="Q67" s="131"/>
      <c r="R67" s="131"/>
      <c r="S67" s="144"/>
      <c r="T67" s="144"/>
      <c r="U67" s="142"/>
      <c r="V67" s="131"/>
      <c r="W67" s="131"/>
      <c r="X67" s="131"/>
      <c r="Y67" s="153"/>
      <c r="Z67" s="49"/>
      <c r="AA67" s="49"/>
    </row>
    <row r="68" spans="1:27" s="51" customFormat="1" x14ac:dyDescent="0.45">
      <c r="A68" s="97" t="s">
        <v>153</v>
      </c>
      <c r="B68" s="134">
        <v>15.8</v>
      </c>
      <c r="C68" s="135">
        <v>55.900359999999999</v>
      </c>
      <c r="D68" s="135">
        <v>-120.55625999999999</v>
      </c>
      <c r="E68" s="134" t="s">
        <v>212</v>
      </c>
      <c r="F68" s="114" t="s">
        <v>219</v>
      </c>
      <c r="G68" s="140" t="s">
        <v>221</v>
      </c>
      <c r="H68" s="131"/>
      <c r="I68" s="131"/>
      <c r="J68" s="143"/>
      <c r="K68" s="143"/>
      <c r="L68" s="142"/>
      <c r="M68" s="131"/>
      <c r="N68" s="131"/>
      <c r="O68" s="142"/>
      <c r="P68" s="142"/>
      <c r="Q68" s="131"/>
      <c r="R68" s="131"/>
      <c r="S68" s="144"/>
      <c r="T68" s="144"/>
      <c r="U68" s="142"/>
      <c r="V68" s="131"/>
      <c r="W68" s="131"/>
      <c r="X68" s="131"/>
      <c r="Y68" s="153"/>
      <c r="Z68" s="49"/>
      <c r="AA68" s="49"/>
    </row>
    <row r="69" spans="1:27" s="60" customFormat="1" x14ac:dyDescent="0.45">
      <c r="A69" s="97" t="s">
        <v>211</v>
      </c>
      <c r="B69" s="134">
        <v>11.9</v>
      </c>
      <c r="C69" s="135">
        <v>55.904600000000002</v>
      </c>
      <c r="D69" s="135">
        <v>-120.53496</v>
      </c>
      <c r="E69" s="134" t="s">
        <v>212</v>
      </c>
      <c r="F69" s="114" t="s">
        <v>219</v>
      </c>
      <c r="G69" s="140" t="s">
        <v>221</v>
      </c>
      <c r="H69" s="131"/>
      <c r="I69" s="131"/>
      <c r="J69" s="143"/>
      <c r="K69" s="143"/>
      <c r="L69" s="142"/>
      <c r="M69" s="131"/>
      <c r="N69" s="131"/>
      <c r="O69" s="142"/>
      <c r="P69" s="142"/>
      <c r="Q69" s="131"/>
      <c r="R69" s="131"/>
      <c r="S69" s="144"/>
      <c r="T69" s="144"/>
      <c r="U69" s="142"/>
      <c r="V69" s="131"/>
      <c r="W69" s="131"/>
      <c r="X69" s="131"/>
      <c r="Y69" s="154"/>
      <c r="Z69" s="57"/>
      <c r="AA69" s="57"/>
    </row>
    <row r="70" spans="1:27" s="60" customFormat="1" x14ac:dyDescent="0.45">
      <c r="A70" s="97" t="s">
        <v>144</v>
      </c>
      <c r="B70" s="134">
        <v>15.8</v>
      </c>
      <c r="C70" s="135">
        <v>55.899949999999997</v>
      </c>
      <c r="D70" s="135">
        <v>-120.55503</v>
      </c>
      <c r="E70" s="134" t="s">
        <v>212</v>
      </c>
      <c r="F70" s="114" t="s">
        <v>219</v>
      </c>
      <c r="G70" s="140" t="s">
        <v>221</v>
      </c>
      <c r="H70" s="131"/>
      <c r="I70" s="131"/>
      <c r="J70" s="143"/>
      <c r="K70" s="143"/>
      <c r="L70" s="142"/>
      <c r="M70" s="131"/>
      <c r="N70" s="131"/>
      <c r="O70" s="142"/>
      <c r="P70" s="142"/>
      <c r="Q70" s="131"/>
      <c r="R70" s="131"/>
      <c r="S70" s="144"/>
      <c r="T70" s="144"/>
      <c r="U70" s="142"/>
      <c r="V70" s="131"/>
      <c r="W70" s="131"/>
      <c r="X70" s="131"/>
      <c r="Y70" s="154"/>
      <c r="Z70" s="57"/>
      <c r="AA70" s="57"/>
    </row>
    <row r="71" spans="1:27" x14ac:dyDescent="0.45">
      <c r="A71" s="97" t="s">
        <v>139</v>
      </c>
      <c r="B71" s="134">
        <v>14.7</v>
      </c>
      <c r="C71" s="135">
        <v>55.896639999999998</v>
      </c>
      <c r="D71" s="135">
        <v>-120.57978</v>
      </c>
      <c r="E71" s="134" t="s">
        <v>212</v>
      </c>
      <c r="F71" s="114" t="s">
        <v>219</v>
      </c>
      <c r="G71" s="140" t="s">
        <v>221</v>
      </c>
    </row>
    <row r="72" spans="1:27" x14ac:dyDescent="0.45">
      <c r="A72" s="137" t="s">
        <v>202</v>
      </c>
      <c r="B72" s="136">
        <v>13.2</v>
      </c>
      <c r="C72" s="135">
        <v>55.34187</v>
      </c>
      <c r="D72" s="137">
        <v>-118.87869999999999</v>
      </c>
      <c r="E72" s="136">
        <v>2094.5</v>
      </c>
      <c r="F72" s="114" t="s">
        <v>219</v>
      </c>
      <c r="G72" s="141" t="s">
        <v>220</v>
      </c>
      <c r="H72" s="145"/>
      <c r="I72" s="145"/>
    </row>
    <row r="73" spans="1:27" x14ac:dyDescent="0.45">
      <c r="A73" s="137" t="s">
        <v>203</v>
      </c>
      <c r="B73" s="136" t="s">
        <v>213</v>
      </c>
      <c r="C73" s="135">
        <v>55.361899999999999</v>
      </c>
      <c r="D73" s="137">
        <v>-118.88057000000001</v>
      </c>
      <c r="E73" s="136">
        <v>2068.8000000000002</v>
      </c>
      <c r="F73" s="114" t="s">
        <v>219</v>
      </c>
      <c r="G73" s="141" t="s">
        <v>220</v>
      </c>
      <c r="H73" s="145"/>
      <c r="I73" s="145"/>
    </row>
    <row r="74" spans="1:27" x14ac:dyDescent="0.45">
      <c r="A74" s="135" t="s">
        <v>204</v>
      </c>
      <c r="B74" s="136">
        <v>13.2</v>
      </c>
      <c r="C74" s="135">
        <v>55.436779999999999</v>
      </c>
      <c r="D74" s="135">
        <v>-119.00573</v>
      </c>
      <c r="E74" s="136">
        <v>2135.1999999999998</v>
      </c>
      <c r="F74" s="114" t="s">
        <v>219</v>
      </c>
      <c r="G74" s="141" t="s">
        <v>220</v>
      </c>
      <c r="H74" s="145"/>
      <c r="I74" s="145"/>
    </row>
    <row r="75" spans="1:27" x14ac:dyDescent="0.45">
      <c r="A75" s="135" t="s">
        <v>205</v>
      </c>
      <c r="B75" s="136">
        <v>13.3</v>
      </c>
      <c r="C75" s="135">
        <v>55.414369999999998</v>
      </c>
      <c r="D75" s="135">
        <v>-118.93673</v>
      </c>
      <c r="E75" s="136">
        <v>2071.6</v>
      </c>
      <c r="F75" s="114" t="s">
        <v>219</v>
      </c>
      <c r="G75" s="141" t="s">
        <v>220</v>
      </c>
      <c r="H75" s="145"/>
      <c r="I75" s="145"/>
    </row>
    <row r="76" spans="1:27" x14ac:dyDescent="0.45">
      <c r="A76" s="137" t="s">
        <v>206</v>
      </c>
      <c r="B76" s="136">
        <v>14.6</v>
      </c>
      <c r="C76" s="135">
        <v>55.234459999999999</v>
      </c>
      <c r="D76" s="137">
        <v>-118.55222000000001</v>
      </c>
      <c r="E76" s="136">
        <v>1984</v>
      </c>
      <c r="F76" s="114" t="s">
        <v>219</v>
      </c>
      <c r="G76" s="141" t="s">
        <v>220</v>
      </c>
      <c r="H76" s="145"/>
      <c r="I76" s="145"/>
    </row>
    <row r="77" spans="1:27" x14ac:dyDescent="0.45">
      <c r="A77" s="137" t="s">
        <v>214</v>
      </c>
      <c r="B77" s="136">
        <v>14.7</v>
      </c>
      <c r="C77" s="135">
        <v>55.335099999999997</v>
      </c>
      <c r="D77" s="137">
        <v>-118.52421</v>
      </c>
      <c r="E77" s="136">
        <v>1718</v>
      </c>
      <c r="F77" s="114" t="s">
        <v>219</v>
      </c>
      <c r="G77" s="141" t="s">
        <v>220</v>
      </c>
      <c r="H77" s="145"/>
      <c r="I77" s="145"/>
    </row>
    <row r="78" spans="1:27" x14ac:dyDescent="0.45">
      <c r="A78" s="135" t="s">
        <v>208</v>
      </c>
      <c r="B78" s="136">
        <v>14</v>
      </c>
      <c r="C78" s="135">
        <v>55.414920000000002</v>
      </c>
      <c r="D78" s="135">
        <v>-119.58376</v>
      </c>
      <c r="E78" s="136" t="s">
        <v>212</v>
      </c>
      <c r="F78" s="114" t="s">
        <v>219</v>
      </c>
      <c r="G78" s="141" t="s">
        <v>220</v>
      </c>
      <c r="H78" s="145"/>
      <c r="I78" s="145"/>
    </row>
    <row r="79" spans="1:27" x14ac:dyDescent="0.45">
      <c r="A79" s="135" t="s">
        <v>209</v>
      </c>
      <c r="B79" s="136">
        <v>14</v>
      </c>
      <c r="C79" s="135">
        <v>55.457180000000001</v>
      </c>
      <c r="D79" s="135">
        <v>-119.6207</v>
      </c>
      <c r="E79" s="136">
        <v>2551</v>
      </c>
      <c r="F79" s="114" t="s">
        <v>219</v>
      </c>
      <c r="G79" s="141" t="s">
        <v>220</v>
      </c>
      <c r="H79" s="145"/>
      <c r="I79" s="145"/>
    </row>
    <row r="80" spans="1:27" x14ac:dyDescent="0.45">
      <c r="A80" s="122"/>
      <c r="B80" s="122"/>
      <c r="C80" s="124"/>
      <c r="D80" s="124"/>
      <c r="F80" s="122"/>
      <c r="G80" s="122"/>
      <c r="H80" s="145"/>
      <c r="I80" s="145"/>
    </row>
    <row r="81" spans="1:13" x14ac:dyDescent="0.45">
      <c r="A81" s="122"/>
      <c r="B81" s="122"/>
      <c r="C81" s="124"/>
      <c r="D81" s="124"/>
      <c r="F81" s="122"/>
      <c r="G81" s="122"/>
      <c r="H81" s="145"/>
      <c r="I81" s="145"/>
    </row>
    <row r="82" spans="1:13" x14ac:dyDescent="0.45">
      <c r="A82" s="122"/>
      <c r="B82" s="122"/>
      <c r="C82" s="124"/>
      <c r="D82" s="124"/>
      <c r="F82" s="122"/>
      <c r="G82" s="122"/>
      <c r="H82" s="145"/>
      <c r="I82" s="145"/>
    </row>
    <row r="83" spans="1:13" x14ac:dyDescent="0.45">
      <c r="A83" s="122"/>
      <c r="B83" s="122"/>
      <c r="C83" s="124"/>
      <c r="D83" s="124"/>
      <c r="F83" s="122"/>
      <c r="G83" s="122"/>
      <c r="H83" s="145"/>
      <c r="I83" s="145"/>
    </row>
    <row r="84" spans="1:13" x14ac:dyDescent="0.45">
      <c r="A84" s="122"/>
      <c r="B84" s="122"/>
      <c r="C84" s="124"/>
      <c r="D84" s="124"/>
      <c r="F84" s="122"/>
      <c r="G84" s="122"/>
      <c r="H84" s="145"/>
      <c r="I84" s="145"/>
    </row>
    <row r="85" spans="1:13" x14ac:dyDescent="0.45">
      <c r="A85" s="122"/>
      <c r="B85" s="122"/>
      <c r="C85" s="124"/>
      <c r="D85" s="124"/>
      <c r="F85" s="122"/>
      <c r="G85" s="122"/>
      <c r="H85" s="145"/>
      <c r="I85" s="145"/>
    </row>
    <row r="86" spans="1:13" x14ac:dyDescent="0.45">
      <c r="A86" s="122"/>
      <c r="B86" s="122"/>
      <c r="C86" s="124"/>
      <c r="D86" s="124"/>
      <c r="F86" s="122"/>
      <c r="G86" s="122"/>
    </row>
    <row r="87" spans="1:13" x14ac:dyDescent="0.45">
      <c r="A87" s="122"/>
      <c r="B87" s="122"/>
      <c r="C87" s="124"/>
      <c r="D87" s="124"/>
      <c r="F87" s="122"/>
      <c r="G87" s="122"/>
    </row>
    <row r="88" spans="1:13" x14ac:dyDescent="0.45">
      <c r="A88" s="122"/>
      <c r="B88" s="122"/>
      <c r="C88" s="124"/>
      <c r="D88" s="124"/>
      <c r="F88" s="122"/>
      <c r="G88" s="122"/>
    </row>
    <row r="89" spans="1:13" x14ac:dyDescent="0.45">
      <c r="A89" s="122"/>
      <c r="B89" s="122"/>
      <c r="C89" s="124"/>
      <c r="D89" s="124"/>
      <c r="F89" s="122"/>
      <c r="G89" s="122"/>
      <c r="J89" s="133"/>
      <c r="K89" s="133"/>
      <c r="L89" s="133"/>
      <c r="M89" s="133"/>
    </row>
    <row r="90" spans="1:13" x14ac:dyDescent="0.45">
      <c r="A90" s="122"/>
      <c r="B90" s="122"/>
      <c r="C90" s="124"/>
      <c r="D90" s="124"/>
      <c r="F90" s="122"/>
      <c r="G90" s="122"/>
      <c r="J90" s="133"/>
      <c r="K90" s="133"/>
      <c r="L90" s="133"/>
      <c r="M90" s="133"/>
    </row>
    <row r="91" spans="1:13" x14ac:dyDescent="0.45">
      <c r="A91" s="122"/>
      <c r="B91" s="122"/>
      <c r="C91" s="124"/>
      <c r="D91" s="124"/>
      <c r="F91" s="122"/>
      <c r="G91" s="122"/>
      <c r="H91" s="133"/>
      <c r="I91" s="133"/>
      <c r="J91" s="133"/>
      <c r="K91" s="133"/>
      <c r="L91" s="133"/>
      <c r="M91" s="133"/>
    </row>
    <row r="92" spans="1:13" x14ac:dyDescent="0.45">
      <c r="A92" s="122"/>
      <c r="B92" s="122"/>
      <c r="C92" s="124"/>
      <c r="D92" s="124"/>
      <c r="F92" s="122"/>
      <c r="G92" s="122"/>
      <c r="H92" s="133"/>
      <c r="I92" s="133"/>
      <c r="J92" s="133"/>
      <c r="K92" s="133"/>
      <c r="L92" s="133"/>
      <c r="M92" s="133"/>
    </row>
    <row r="93" spans="1:13" x14ac:dyDescent="0.45">
      <c r="H93" s="133"/>
      <c r="I93" s="133"/>
      <c r="J93" s="133"/>
      <c r="K93" s="133"/>
      <c r="L93" s="133"/>
      <c r="M93" s="133"/>
    </row>
    <row r="94" spans="1:13" x14ac:dyDescent="0.45">
      <c r="H94" s="133"/>
      <c r="I94" s="133"/>
      <c r="J94" s="133"/>
      <c r="K94" s="133"/>
      <c r="L94" s="133"/>
      <c r="M94" s="133"/>
    </row>
    <row r="95" spans="1:13" x14ac:dyDescent="0.45">
      <c r="H95" s="133"/>
      <c r="I95" s="133"/>
      <c r="J95" s="133"/>
      <c r="K95" s="133"/>
      <c r="L95" s="133"/>
      <c r="M95" s="133"/>
    </row>
    <row r="96" spans="1:13" x14ac:dyDescent="0.45">
      <c r="H96" s="133"/>
      <c r="I96" s="133"/>
      <c r="J96" s="133"/>
      <c r="K96" s="133"/>
      <c r="L96" s="133"/>
      <c r="M96" s="133"/>
    </row>
    <row r="97" spans="8:13" x14ac:dyDescent="0.45">
      <c r="H97" s="133"/>
      <c r="I97" s="133"/>
      <c r="J97" s="133"/>
      <c r="K97" s="133"/>
      <c r="L97" s="133"/>
      <c r="M97" s="133"/>
    </row>
    <row r="98" spans="8:13" x14ac:dyDescent="0.45">
      <c r="H98" s="133"/>
      <c r="I98" s="133"/>
      <c r="J98" s="133"/>
      <c r="K98" s="133"/>
      <c r="L98" s="133"/>
      <c r="M98" s="133"/>
    </row>
    <row r="99" spans="8:13" x14ac:dyDescent="0.45">
      <c r="H99" s="133"/>
      <c r="I99" s="133"/>
      <c r="J99" s="133"/>
      <c r="K99" s="133"/>
      <c r="L99" s="133"/>
      <c r="M99" s="133"/>
    </row>
    <row r="100" spans="8:13" x14ac:dyDescent="0.45">
      <c r="H100" s="133"/>
      <c r="I100" s="133"/>
      <c r="J100" s="133"/>
      <c r="K100" s="133"/>
      <c r="L100" s="133"/>
      <c r="M100" s="133"/>
    </row>
    <row r="101" spans="8:13" x14ac:dyDescent="0.45">
      <c r="H101" s="133"/>
      <c r="I101" s="133"/>
      <c r="J101" s="133"/>
      <c r="K101" s="133"/>
      <c r="L101" s="133"/>
      <c r="M101" s="133"/>
    </row>
    <row r="102" spans="8:13" x14ac:dyDescent="0.45">
      <c r="H102" s="133"/>
      <c r="I102" s="133"/>
      <c r="J102" s="133"/>
      <c r="K102" s="133"/>
      <c r="L102" s="133"/>
      <c r="M102" s="133"/>
    </row>
    <row r="103" spans="8:13" x14ac:dyDescent="0.45">
      <c r="H103" s="133"/>
      <c r="I103" s="133"/>
      <c r="J103" s="133"/>
      <c r="K103" s="133"/>
      <c r="L103" s="133"/>
      <c r="M103" s="133"/>
    </row>
    <row r="104" spans="8:13" x14ac:dyDescent="0.45">
      <c r="H104" s="133"/>
      <c r="I104" s="133"/>
      <c r="J104" s="133"/>
      <c r="K104" s="133"/>
      <c r="L104" s="133"/>
      <c r="M104" s="133"/>
    </row>
    <row r="105" spans="8:13" x14ac:dyDescent="0.45">
      <c r="H105" s="133"/>
      <c r="I105" s="133"/>
      <c r="J105" s="133"/>
      <c r="K105" s="133"/>
      <c r="L105" s="133"/>
      <c r="M105" s="133"/>
    </row>
    <row r="106" spans="8:13" x14ac:dyDescent="0.45">
      <c r="H106" s="133"/>
      <c r="I106" s="133"/>
      <c r="J106" s="133"/>
      <c r="K106" s="133"/>
      <c r="L106" s="133"/>
      <c r="M106" s="133"/>
    </row>
    <row r="107" spans="8:13" x14ac:dyDescent="0.45">
      <c r="H107" s="133"/>
      <c r="I107" s="133"/>
      <c r="J107" s="133"/>
      <c r="K107" s="133"/>
      <c r="L107" s="133"/>
      <c r="M107" s="133"/>
    </row>
    <row r="108" spans="8:13" x14ac:dyDescent="0.45">
      <c r="H108" s="133"/>
      <c r="I108" s="133"/>
      <c r="J108" s="133"/>
      <c r="K108" s="133"/>
      <c r="L108" s="133"/>
      <c r="M108" s="133"/>
    </row>
    <row r="109" spans="8:13" x14ac:dyDescent="0.45">
      <c r="H109" s="133"/>
      <c r="I109" s="133"/>
      <c r="J109" s="133"/>
      <c r="K109" s="133"/>
      <c r="L109" s="133"/>
      <c r="M109" s="133"/>
    </row>
    <row r="110" spans="8:13" x14ac:dyDescent="0.45">
      <c r="H110" s="133"/>
      <c r="I110" s="133"/>
      <c r="J110" s="133"/>
      <c r="K110" s="133"/>
      <c r="L110" s="133"/>
      <c r="M110" s="133"/>
    </row>
    <row r="111" spans="8:13" x14ac:dyDescent="0.45">
      <c r="H111" s="133"/>
      <c r="I111" s="133"/>
      <c r="J111" s="133"/>
      <c r="K111" s="133"/>
      <c r="L111" s="133"/>
    </row>
    <row r="112" spans="8:13" x14ac:dyDescent="0.45">
      <c r="H112" s="133"/>
      <c r="I112" s="133"/>
      <c r="J112" s="133"/>
      <c r="K112" s="133"/>
      <c r="L112" s="133"/>
    </row>
    <row r="113" spans="8:12" x14ac:dyDescent="0.45">
      <c r="H113" s="133"/>
      <c r="I113" s="133"/>
      <c r="J113" s="133"/>
      <c r="K113" s="133"/>
      <c r="L113" s="133"/>
    </row>
    <row r="114" spans="8:12" x14ac:dyDescent="0.45">
      <c r="H114" s="133"/>
      <c r="I114" s="133"/>
      <c r="J114" s="133"/>
      <c r="K114" s="133"/>
      <c r="L114" s="133"/>
    </row>
    <row r="115" spans="8:12" x14ac:dyDescent="0.45">
      <c r="H115" s="133"/>
      <c r="I115" s="133"/>
      <c r="J115" s="133"/>
      <c r="K115" s="133"/>
      <c r="L115" s="133"/>
    </row>
    <row r="116" spans="8:12" x14ac:dyDescent="0.45">
      <c r="H116" s="133"/>
      <c r="I116" s="133"/>
      <c r="J116" s="133"/>
      <c r="K116" s="133"/>
      <c r="L116" s="133"/>
    </row>
    <row r="117" spans="8:12" x14ac:dyDescent="0.45">
      <c r="H117" s="133"/>
      <c r="I117" s="133"/>
      <c r="J117" s="133"/>
      <c r="K117" s="133"/>
      <c r="L117" s="133"/>
    </row>
    <row r="118" spans="8:12" x14ac:dyDescent="0.45">
      <c r="H118" s="133"/>
      <c r="I118" s="133"/>
      <c r="J118" s="133"/>
      <c r="K118" s="133"/>
      <c r="L118" s="133"/>
    </row>
    <row r="119" spans="8:12" x14ac:dyDescent="0.45">
      <c r="H119" s="133"/>
      <c r="I119" s="133"/>
      <c r="J119" s="133"/>
      <c r="K119" s="133"/>
      <c r="L119" s="133"/>
    </row>
    <row r="120" spans="8:12" x14ac:dyDescent="0.45">
      <c r="H120" s="133"/>
      <c r="I120" s="133"/>
      <c r="J120" s="133"/>
      <c r="K120" s="133"/>
      <c r="L120" s="133"/>
    </row>
    <row r="121" spans="8:12" x14ac:dyDescent="0.45">
      <c r="H121" s="133"/>
      <c r="I121" s="133"/>
      <c r="J121" s="133"/>
      <c r="K121" s="133"/>
      <c r="L121" s="133"/>
    </row>
    <row r="122" spans="8:12" x14ac:dyDescent="0.45">
      <c r="H122" s="133"/>
      <c r="I122" s="133"/>
      <c r="J122" s="133"/>
      <c r="K122" s="133"/>
      <c r="L122" s="133"/>
    </row>
    <row r="123" spans="8:12" x14ac:dyDescent="0.45">
      <c r="H123" s="133"/>
      <c r="I123" s="133"/>
      <c r="J123" s="133"/>
      <c r="K123" s="133"/>
      <c r="L123" s="133"/>
    </row>
    <row r="124" spans="8:12" x14ac:dyDescent="0.45">
      <c r="H124" s="133"/>
      <c r="I124" s="133"/>
    </row>
    <row r="125" spans="8:12" x14ac:dyDescent="0.45">
      <c r="H125" s="133"/>
      <c r="I125" s="133"/>
    </row>
  </sheetData>
  <sortState xmlns:xlrd2="http://schemas.microsoft.com/office/spreadsheetml/2017/richdata2" ref="E2:G43">
    <sortCondition ref="F2:F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8530-1C78-4880-B9EF-19B3671BDA9B}">
  <sheetPr filterMode="1"/>
  <dimension ref="A1:T85"/>
  <sheetViews>
    <sheetView tabSelected="1" zoomScale="90" zoomScaleNormal="90" workbookViewId="0">
      <selection activeCell="A7" sqref="A7"/>
    </sheetView>
  </sheetViews>
  <sheetFormatPr defaultRowHeight="14.25" x14ac:dyDescent="0.45"/>
  <cols>
    <col min="1" max="1" width="24.19921875" customWidth="1"/>
    <col min="2" max="2" width="18.6640625" customWidth="1"/>
    <col min="3" max="3" width="40.19921875" customWidth="1"/>
    <col min="4" max="4" width="33.796875" customWidth="1"/>
    <col min="5" max="5" width="21.86328125" bestFit="1" customWidth="1"/>
    <col min="6" max="6" width="14.86328125" customWidth="1"/>
    <col min="7" max="7" width="10.19921875" customWidth="1"/>
    <col min="8" max="8" width="21.53125" hidden="1" customWidth="1"/>
    <col min="9" max="9" width="30.796875" hidden="1" customWidth="1"/>
    <col min="11" max="11" width="30.796875" customWidth="1"/>
    <col min="12" max="12" width="18.1328125" customWidth="1"/>
    <col min="13" max="13" width="10.19921875" customWidth="1"/>
    <col min="14" max="14" width="9.796875" customWidth="1"/>
    <col min="15" max="15" width="16" customWidth="1"/>
  </cols>
  <sheetData>
    <row r="1" spans="1:20" x14ac:dyDescent="0.45">
      <c r="A1" s="24" t="s">
        <v>0</v>
      </c>
      <c r="B1" s="24" t="s">
        <v>15</v>
      </c>
      <c r="C1" s="24" t="s">
        <v>192</v>
      </c>
      <c r="D1" s="24" t="s">
        <v>193</v>
      </c>
      <c r="E1" s="24" t="s">
        <v>16</v>
      </c>
      <c r="F1" s="24" t="s">
        <v>11</v>
      </c>
      <c r="G1" s="24" t="s">
        <v>12</v>
      </c>
      <c r="H1" s="24" t="s">
        <v>13</v>
      </c>
      <c r="I1" s="84" t="s">
        <v>14</v>
      </c>
      <c r="J1" s="24" t="s">
        <v>191</v>
      </c>
      <c r="K1" s="1" t="s">
        <v>1</v>
      </c>
      <c r="L1" s="1" t="s">
        <v>2</v>
      </c>
      <c r="M1" s="2" t="s">
        <v>3</v>
      </c>
      <c r="N1" s="3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9</v>
      </c>
      <c r="T1" s="1" t="s">
        <v>10</v>
      </c>
    </row>
    <row r="2" spans="1:20" ht="14.35" customHeight="1" x14ac:dyDescent="0.45">
      <c r="A2" s="4" t="s">
        <v>17</v>
      </c>
      <c r="B2" s="7">
        <v>17.399999999999999</v>
      </c>
      <c r="C2" s="8">
        <f>((I2-H2)/2)+H2</f>
        <v>1794.5</v>
      </c>
      <c r="D2" s="8">
        <f>C2-J2</f>
        <v>1135</v>
      </c>
      <c r="E2" s="7" t="s">
        <v>22</v>
      </c>
      <c r="F2" s="4"/>
      <c r="G2" s="4"/>
      <c r="H2" s="7">
        <v>1789</v>
      </c>
      <c r="I2" s="85">
        <v>1800</v>
      </c>
      <c r="J2" s="97">
        <v>659.5</v>
      </c>
      <c r="K2" s="5"/>
      <c r="L2" s="4" t="s">
        <v>17</v>
      </c>
      <c r="M2" s="6" t="s">
        <v>18</v>
      </c>
      <c r="N2" s="7" t="s">
        <v>19</v>
      </c>
      <c r="O2" s="4" t="s">
        <v>20</v>
      </c>
      <c r="P2" s="4" t="s">
        <v>21</v>
      </c>
      <c r="Q2" s="4">
        <v>628668.00317788997</v>
      </c>
      <c r="R2" s="4">
        <v>6222757.18339667</v>
      </c>
      <c r="S2" s="4">
        <v>56.1325</v>
      </c>
      <c r="T2" s="4">
        <v>120.92968999999999</v>
      </c>
    </row>
    <row r="3" spans="1:20" ht="14.35" customHeight="1" x14ac:dyDescent="0.45">
      <c r="A3" s="4" t="s">
        <v>17</v>
      </c>
      <c r="B3" s="7">
        <v>16.899999999999999</v>
      </c>
      <c r="C3" s="8">
        <f>((I3-H3)/2)+H3</f>
        <v>1794.5</v>
      </c>
      <c r="D3" s="8">
        <f>C3-J3</f>
        <v>1135</v>
      </c>
      <c r="E3" s="7" t="s">
        <v>23</v>
      </c>
      <c r="F3" s="4"/>
      <c r="G3" s="4"/>
      <c r="H3" s="7">
        <v>1789</v>
      </c>
      <c r="I3" s="85">
        <v>1800</v>
      </c>
      <c r="J3" s="97">
        <v>659.5</v>
      </c>
      <c r="K3" s="5"/>
      <c r="L3" s="4" t="s">
        <v>17</v>
      </c>
      <c r="M3" s="6" t="s">
        <v>18</v>
      </c>
      <c r="N3" s="7" t="s">
        <v>19</v>
      </c>
      <c r="O3" s="4" t="s">
        <v>20</v>
      </c>
      <c r="P3" s="4" t="s">
        <v>21</v>
      </c>
      <c r="Q3" s="4">
        <v>628668.00317788997</v>
      </c>
      <c r="R3" s="4">
        <v>6222757.18339667</v>
      </c>
      <c r="S3" s="4">
        <v>56.1325</v>
      </c>
      <c r="T3" s="4">
        <v>120.92968999999999</v>
      </c>
    </row>
    <row r="4" spans="1:20" ht="14.35" customHeight="1" x14ac:dyDescent="0.45">
      <c r="A4" s="4" t="s">
        <v>24</v>
      </c>
      <c r="B4" s="7">
        <v>12.4</v>
      </c>
      <c r="C4" s="8">
        <f>((I4-H4)/2)+H4</f>
        <v>2127.6</v>
      </c>
      <c r="D4" s="8">
        <f t="shared" ref="D4:D63" si="0">C4-J4</f>
        <v>1382</v>
      </c>
      <c r="E4" s="7" t="s">
        <v>22</v>
      </c>
      <c r="F4" s="4"/>
      <c r="G4" s="4"/>
      <c r="H4" s="7">
        <v>2122.1999999999998</v>
      </c>
      <c r="I4" s="85">
        <v>2133</v>
      </c>
      <c r="J4" s="97">
        <v>745.6</v>
      </c>
      <c r="K4" s="9" t="s">
        <v>25</v>
      </c>
      <c r="L4" s="4"/>
      <c r="M4" s="9" t="s">
        <v>25</v>
      </c>
      <c r="N4" s="7" t="s">
        <v>26</v>
      </c>
      <c r="O4" s="4" t="s">
        <v>27</v>
      </c>
      <c r="P4" s="4" t="s">
        <v>21</v>
      </c>
      <c r="Q4" s="4"/>
      <c r="R4" s="4"/>
      <c r="S4" s="4">
        <v>56.385339999999999</v>
      </c>
      <c r="T4" s="4">
        <v>122.04212</v>
      </c>
    </row>
    <row r="5" spans="1:20" ht="14.35" customHeight="1" x14ac:dyDescent="0.45">
      <c r="A5" s="4" t="s">
        <v>24</v>
      </c>
      <c r="B5" s="7">
        <v>12.5</v>
      </c>
      <c r="C5" s="8">
        <f>((I5-H5)/2)+H5</f>
        <v>2127.6</v>
      </c>
      <c r="D5" s="8">
        <f t="shared" si="0"/>
        <v>1382</v>
      </c>
      <c r="E5" s="7" t="s">
        <v>22</v>
      </c>
      <c r="F5" s="4"/>
      <c r="G5" s="4"/>
      <c r="H5" s="7">
        <v>2122.1999999999998</v>
      </c>
      <c r="I5" s="85">
        <v>2133</v>
      </c>
      <c r="J5" s="97">
        <v>745.6</v>
      </c>
      <c r="K5" s="9" t="s">
        <v>28</v>
      </c>
      <c r="L5" s="4"/>
      <c r="M5" s="9" t="s">
        <v>25</v>
      </c>
      <c r="N5" s="7" t="s">
        <v>26</v>
      </c>
      <c r="O5" s="4" t="s">
        <v>27</v>
      </c>
      <c r="P5" s="4" t="s">
        <v>21</v>
      </c>
      <c r="Q5" s="4"/>
      <c r="R5" s="4"/>
      <c r="S5" s="4">
        <v>56.385339999999999</v>
      </c>
      <c r="T5" s="4">
        <v>122.04212</v>
      </c>
    </row>
    <row r="6" spans="1:20" ht="14.35" customHeight="1" x14ac:dyDescent="0.45">
      <c r="A6" s="15" t="s">
        <v>81</v>
      </c>
      <c r="B6" s="7">
        <v>12.2</v>
      </c>
      <c r="C6" s="7">
        <v>1707.8</v>
      </c>
      <c r="D6" s="8">
        <f t="shared" si="0"/>
        <v>711.3</v>
      </c>
      <c r="E6" s="7" t="s">
        <v>22</v>
      </c>
      <c r="F6" s="4"/>
      <c r="G6" s="4"/>
      <c r="H6" s="7">
        <v>1707.8</v>
      </c>
      <c r="I6" s="85">
        <v>1707.8</v>
      </c>
      <c r="J6" s="97">
        <v>996.5</v>
      </c>
      <c r="K6" s="16"/>
      <c r="L6" s="15" t="s">
        <v>82</v>
      </c>
      <c r="M6" s="15" t="s">
        <v>82</v>
      </c>
      <c r="N6" s="7" t="s">
        <v>83</v>
      </c>
      <c r="O6" s="4" t="s">
        <v>36</v>
      </c>
      <c r="P6" s="15" t="s">
        <v>21</v>
      </c>
      <c r="Q6" s="4">
        <v>545596.98881591996</v>
      </c>
      <c r="R6" s="4">
        <v>6355299.7893810896</v>
      </c>
      <c r="S6" s="4">
        <v>57.33831</v>
      </c>
      <c r="T6" s="4">
        <v>122.24251</v>
      </c>
    </row>
    <row r="7" spans="1:20" ht="14.35" customHeight="1" x14ac:dyDescent="0.45">
      <c r="A7" s="4" t="s">
        <v>84</v>
      </c>
      <c r="B7" s="7">
        <v>11.4</v>
      </c>
      <c r="C7" s="7">
        <f>I7</f>
        <v>1777.5</v>
      </c>
      <c r="D7" s="8">
        <f t="shared" si="0"/>
        <v>748.40000000000009</v>
      </c>
      <c r="E7" s="7" t="s">
        <v>22</v>
      </c>
      <c r="F7" s="4"/>
      <c r="G7" s="4"/>
      <c r="H7" s="7">
        <v>1777.5</v>
      </c>
      <c r="I7" s="85">
        <v>1777.5</v>
      </c>
      <c r="J7" s="97">
        <v>1029.0999999999999</v>
      </c>
      <c r="K7" s="5"/>
      <c r="L7" s="15" t="s">
        <v>85</v>
      </c>
      <c r="M7" s="15" t="s">
        <v>86</v>
      </c>
      <c r="N7" s="7" t="s">
        <v>83</v>
      </c>
      <c r="O7" s="4" t="s">
        <v>36</v>
      </c>
      <c r="P7" s="15" t="s">
        <v>21</v>
      </c>
      <c r="Q7" s="4">
        <v>545193.34019006998</v>
      </c>
      <c r="R7" s="4">
        <v>6350026.0436360799</v>
      </c>
      <c r="S7" s="4">
        <v>57.290979999999998</v>
      </c>
      <c r="T7" s="4">
        <v>122.25018</v>
      </c>
    </row>
    <row r="8" spans="1:20" ht="14.35" customHeight="1" x14ac:dyDescent="0.45">
      <c r="A8" s="4" t="s">
        <v>87</v>
      </c>
      <c r="B8" s="7">
        <v>12.6</v>
      </c>
      <c r="C8" s="8">
        <f>((I8-H8)/2)+H8</f>
        <v>1827.55</v>
      </c>
      <c r="D8" s="8">
        <f t="shared" si="0"/>
        <v>859.65</v>
      </c>
      <c r="E8" s="7" t="s">
        <v>22</v>
      </c>
      <c r="F8" s="4"/>
      <c r="G8" s="4"/>
      <c r="H8" s="7">
        <v>1822.1</v>
      </c>
      <c r="I8" s="85">
        <v>1833</v>
      </c>
      <c r="J8" s="97">
        <v>967.9</v>
      </c>
      <c r="K8" s="5"/>
      <c r="L8" s="15" t="s">
        <v>88</v>
      </c>
      <c r="M8" s="15" t="s">
        <v>89</v>
      </c>
      <c r="N8" s="7" t="s">
        <v>90</v>
      </c>
      <c r="O8" s="4" t="s">
        <v>36</v>
      </c>
      <c r="P8" s="15" t="s">
        <v>21</v>
      </c>
      <c r="Q8" s="4">
        <v>545608.15814581001</v>
      </c>
      <c r="R8" s="4">
        <v>6323670.3722863197</v>
      </c>
      <c r="S8" s="4">
        <v>57.054200000000002</v>
      </c>
      <c r="T8" s="4">
        <v>122.24812</v>
      </c>
    </row>
    <row r="9" spans="1:20" ht="14.35" customHeight="1" x14ac:dyDescent="0.45">
      <c r="A9" s="4" t="s">
        <v>91</v>
      </c>
      <c r="B9" s="7">
        <v>14.1</v>
      </c>
      <c r="C9" s="8">
        <f>((I9-H9)/2)+H9</f>
        <v>1942.65</v>
      </c>
      <c r="D9" s="8">
        <f t="shared" si="0"/>
        <v>943.55000000000007</v>
      </c>
      <c r="E9" s="7" t="s">
        <v>22</v>
      </c>
      <c r="F9" s="4"/>
      <c r="G9" s="4"/>
      <c r="H9" s="7">
        <v>1934.3</v>
      </c>
      <c r="I9" s="85">
        <v>1951</v>
      </c>
      <c r="J9" s="97">
        <v>999.1</v>
      </c>
      <c r="K9" s="5"/>
      <c r="L9" s="15" t="s">
        <v>92</v>
      </c>
      <c r="M9" s="15" t="s">
        <v>93</v>
      </c>
      <c r="N9" s="7" t="s">
        <v>90</v>
      </c>
      <c r="O9" s="4" t="s">
        <v>36</v>
      </c>
      <c r="P9" s="15" t="s">
        <v>21</v>
      </c>
      <c r="Q9" s="4">
        <v>538756.46506207006</v>
      </c>
      <c r="R9" s="4">
        <v>6325716.8405909399</v>
      </c>
      <c r="S9" s="4">
        <v>57.073210000000003</v>
      </c>
      <c r="T9" s="4">
        <v>122.36075</v>
      </c>
    </row>
    <row r="10" spans="1:20" ht="14.35" customHeight="1" x14ac:dyDescent="0.45">
      <c r="A10" s="4" t="s">
        <v>94</v>
      </c>
      <c r="B10" s="7">
        <v>13.3</v>
      </c>
      <c r="C10" s="8">
        <f>((I10-H10)/2)+H10</f>
        <v>1919.1</v>
      </c>
      <c r="D10" s="8">
        <f t="shared" si="0"/>
        <v>920.8</v>
      </c>
      <c r="E10" s="7" t="s">
        <v>22</v>
      </c>
      <c r="F10" s="4"/>
      <c r="G10" s="4"/>
      <c r="H10" s="7">
        <v>1913.2</v>
      </c>
      <c r="I10" s="85">
        <v>1925</v>
      </c>
      <c r="J10" s="97">
        <v>998.3</v>
      </c>
      <c r="K10" s="5"/>
      <c r="L10" s="15" t="s">
        <v>95</v>
      </c>
      <c r="M10" s="15" t="s">
        <v>96</v>
      </c>
      <c r="N10" s="7" t="s">
        <v>90</v>
      </c>
      <c r="O10" s="4" t="s">
        <v>36</v>
      </c>
      <c r="P10" s="15" t="s">
        <v>21</v>
      </c>
      <c r="Q10" s="4">
        <v>540411.31118889002</v>
      </c>
      <c r="R10" s="4">
        <v>6322901.70151594</v>
      </c>
      <c r="S10" s="4">
        <v>57.047780000000003</v>
      </c>
      <c r="T10" s="4">
        <v>122.33391</v>
      </c>
    </row>
    <row r="11" spans="1:20" ht="14.35" customHeight="1" x14ac:dyDescent="0.45">
      <c r="A11" s="4" t="s">
        <v>97</v>
      </c>
      <c r="B11" s="7">
        <v>14.7</v>
      </c>
      <c r="C11" s="8">
        <f>((I11-H11)/2)+H11</f>
        <v>1857.95</v>
      </c>
      <c r="D11" s="8">
        <f t="shared" si="0"/>
        <v>666.25</v>
      </c>
      <c r="E11" s="7" t="s">
        <v>22</v>
      </c>
      <c r="F11" s="4"/>
      <c r="G11" s="4"/>
      <c r="H11" s="7">
        <v>1847.9</v>
      </c>
      <c r="I11" s="85">
        <v>1868</v>
      </c>
      <c r="J11" s="97">
        <v>1191.7</v>
      </c>
      <c r="K11" s="5"/>
      <c r="L11" s="15" t="s">
        <v>98</v>
      </c>
      <c r="M11" s="15" t="s">
        <v>98</v>
      </c>
      <c r="N11" s="7" t="s">
        <v>90</v>
      </c>
      <c r="O11" s="4" t="s">
        <v>36</v>
      </c>
      <c r="P11" s="15" t="s">
        <v>21</v>
      </c>
      <c r="Q11" s="4">
        <v>507480.06711359002</v>
      </c>
      <c r="R11" s="4">
        <v>6372345.77982572</v>
      </c>
      <c r="S11" s="4">
        <v>57.493650000000002</v>
      </c>
      <c r="T11" s="4">
        <v>122.87521</v>
      </c>
    </row>
    <row r="12" spans="1:20" ht="14.35" customHeight="1" x14ac:dyDescent="0.45">
      <c r="A12" s="4" t="s">
        <v>99</v>
      </c>
      <c r="B12" s="7">
        <v>14</v>
      </c>
      <c r="C12" s="7">
        <v>1794.8</v>
      </c>
      <c r="D12" s="8">
        <f t="shared" si="0"/>
        <v>774.5</v>
      </c>
      <c r="E12" s="7" t="s">
        <v>22</v>
      </c>
      <c r="F12" s="4"/>
      <c r="G12" s="4"/>
      <c r="H12" s="7">
        <v>1794.8</v>
      </c>
      <c r="I12" s="85">
        <v>1794.8</v>
      </c>
      <c r="J12" s="97">
        <v>1020.3</v>
      </c>
      <c r="K12" s="5"/>
      <c r="L12" s="15" t="s">
        <v>100</v>
      </c>
      <c r="M12" s="15" t="s">
        <v>101</v>
      </c>
      <c r="N12" s="7" t="s">
        <v>90</v>
      </c>
      <c r="O12" s="4" t="s">
        <v>36</v>
      </c>
      <c r="P12" s="15" t="s">
        <v>21</v>
      </c>
      <c r="Q12" s="4">
        <v>538454.73965534999</v>
      </c>
      <c r="R12" s="4">
        <v>6351724.1383777699</v>
      </c>
      <c r="S12" s="4">
        <v>57.306849999999997</v>
      </c>
      <c r="T12" s="4">
        <v>122.36171</v>
      </c>
    </row>
    <row r="13" spans="1:20" ht="14.35" customHeight="1" x14ac:dyDescent="0.45">
      <c r="A13" s="15" t="s">
        <v>139</v>
      </c>
      <c r="B13" s="8">
        <v>14.7</v>
      </c>
      <c r="C13" s="8">
        <f t="shared" ref="C13:C18" si="1">((I13-H13)/2)+H13</f>
        <v>2182.9499999999998</v>
      </c>
      <c r="D13" s="8">
        <f t="shared" si="0"/>
        <v>1410.5499999999997</v>
      </c>
      <c r="E13" s="7" t="s">
        <v>143</v>
      </c>
      <c r="F13" s="4"/>
      <c r="G13" s="4"/>
      <c r="H13" s="7">
        <v>2180.9</v>
      </c>
      <c r="I13" s="85">
        <v>2185</v>
      </c>
      <c r="J13" s="97">
        <v>772.4</v>
      </c>
      <c r="K13" s="103" t="s">
        <v>140</v>
      </c>
      <c r="L13" s="4" t="s">
        <v>141</v>
      </c>
      <c r="M13" s="15" t="s">
        <v>140</v>
      </c>
      <c r="N13" s="17" t="s">
        <v>142</v>
      </c>
      <c r="O13" s="4" t="s">
        <v>133</v>
      </c>
      <c r="P13" s="4" t="s">
        <v>21</v>
      </c>
      <c r="Q13" s="4">
        <v>648529.58746307006</v>
      </c>
      <c r="R13" s="4">
        <v>6198733.4221999003</v>
      </c>
      <c r="S13" s="4">
        <v>55.911070000000002</v>
      </c>
      <c r="T13" s="4">
        <v>120.62369</v>
      </c>
    </row>
    <row r="14" spans="1:20" x14ac:dyDescent="0.45">
      <c r="A14" s="15" t="s">
        <v>144</v>
      </c>
      <c r="B14" s="8">
        <v>15.8</v>
      </c>
      <c r="C14" s="8">
        <f t="shared" si="1"/>
        <v>2167.4499999999998</v>
      </c>
      <c r="D14" s="8">
        <f t="shared" si="0"/>
        <v>1399.35</v>
      </c>
      <c r="E14" s="7" t="s">
        <v>143</v>
      </c>
      <c r="F14" s="4"/>
      <c r="G14" s="4"/>
      <c r="H14" s="7">
        <v>2164.9</v>
      </c>
      <c r="I14" s="85">
        <v>2170</v>
      </c>
      <c r="J14" s="97">
        <v>768.1</v>
      </c>
      <c r="K14" s="103" t="s">
        <v>145</v>
      </c>
      <c r="L14" s="4" t="s">
        <v>146</v>
      </c>
      <c r="M14" s="15" t="s">
        <v>145</v>
      </c>
      <c r="N14" s="17" t="s">
        <v>142</v>
      </c>
      <c r="O14" s="4" t="s">
        <v>133</v>
      </c>
      <c r="P14" s="4" t="s">
        <v>21</v>
      </c>
      <c r="Q14" s="4">
        <v>650642.22506610001</v>
      </c>
      <c r="R14" s="4">
        <v>6198739.70894117</v>
      </c>
      <c r="S14" s="4">
        <v>55.910469999999997</v>
      </c>
      <c r="T14" s="4">
        <v>120.58992000000001</v>
      </c>
    </row>
    <row r="15" spans="1:20" x14ac:dyDescent="0.45">
      <c r="A15" s="18" t="s">
        <v>160</v>
      </c>
      <c r="B15" s="8">
        <v>14.4</v>
      </c>
      <c r="C15" s="8">
        <f t="shared" si="1"/>
        <v>2598.5500000000002</v>
      </c>
      <c r="D15" s="8">
        <f t="shared" si="0"/>
        <v>1659.8500000000001</v>
      </c>
      <c r="E15" s="7" t="s">
        <v>143</v>
      </c>
      <c r="F15" s="4">
        <v>0.69</v>
      </c>
      <c r="G15" s="4"/>
      <c r="H15" s="7">
        <v>2575</v>
      </c>
      <c r="I15" s="85">
        <v>2622.1</v>
      </c>
      <c r="J15" s="97">
        <v>938.7</v>
      </c>
      <c r="K15" s="16" t="s">
        <v>161</v>
      </c>
      <c r="L15" s="17" t="s">
        <v>162</v>
      </c>
      <c r="M15" s="15" t="s">
        <v>161</v>
      </c>
      <c r="N15" s="17" t="s">
        <v>142</v>
      </c>
      <c r="O15" s="4" t="s">
        <v>133</v>
      </c>
      <c r="P15" s="4" t="s">
        <v>163</v>
      </c>
      <c r="Q15" s="4">
        <v>353399.25941003999</v>
      </c>
      <c r="R15" s="4">
        <v>6122897.1339113899</v>
      </c>
      <c r="S15" s="4">
        <v>55.230789999999999</v>
      </c>
      <c r="T15" s="4">
        <v>119.30522999999999</v>
      </c>
    </row>
    <row r="16" spans="1:20" x14ac:dyDescent="0.45">
      <c r="A16" s="18" t="s">
        <v>164</v>
      </c>
      <c r="B16" s="8">
        <v>12.3</v>
      </c>
      <c r="C16" s="8">
        <f t="shared" si="1"/>
        <v>2442.8000000000002</v>
      </c>
      <c r="D16" s="8">
        <f t="shared" si="0"/>
        <v>1644.4</v>
      </c>
      <c r="E16" s="7" t="s">
        <v>143</v>
      </c>
      <c r="F16" s="4">
        <v>1.34</v>
      </c>
      <c r="G16" s="4"/>
      <c r="H16" s="7">
        <v>2420</v>
      </c>
      <c r="I16" s="85">
        <v>2465.6</v>
      </c>
      <c r="J16" s="97">
        <v>798.4</v>
      </c>
      <c r="K16" s="16" t="s">
        <v>165</v>
      </c>
      <c r="L16" s="4" t="s">
        <v>166</v>
      </c>
      <c r="M16" s="15" t="s">
        <v>165</v>
      </c>
      <c r="N16" s="17" t="s">
        <v>142</v>
      </c>
      <c r="O16" s="4" t="s">
        <v>133</v>
      </c>
      <c r="P16" s="4" t="s">
        <v>163</v>
      </c>
      <c r="Q16" s="4">
        <v>364379.06238557998</v>
      </c>
      <c r="R16" s="4">
        <v>6118947.3932344597</v>
      </c>
      <c r="S16" s="4">
        <v>55.198459999999997</v>
      </c>
      <c r="T16" s="4">
        <v>119.13082</v>
      </c>
    </row>
    <row r="17" spans="1:20" x14ac:dyDescent="0.45">
      <c r="A17" s="19" t="s">
        <v>164</v>
      </c>
      <c r="B17" s="8">
        <v>12.6</v>
      </c>
      <c r="C17" s="8">
        <f t="shared" si="1"/>
        <v>2442.8000000000002</v>
      </c>
      <c r="D17" s="8">
        <f t="shared" si="0"/>
        <v>1644.4</v>
      </c>
      <c r="E17" s="20" t="s">
        <v>143</v>
      </c>
      <c r="F17" s="4">
        <v>1.34</v>
      </c>
      <c r="G17" s="4"/>
      <c r="H17" s="7">
        <v>2420</v>
      </c>
      <c r="I17" s="85">
        <v>2465.6</v>
      </c>
      <c r="J17" s="97">
        <v>798.4</v>
      </c>
      <c r="K17" s="16" t="s">
        <v>165</v>
      </c>
      <c r="L17" s="4" t="s">
        <v>166</v>
      </c>
      <c r="M17" s="15" t="s">
        <v>165</v>
      </c>
      <c r="N17" s="17" t="s">
        <v>142</v>
      </c>
      <c r="O17" s="4" t="s">
        <v>133</v>
      </c>
      <c r="P17" s="4" t="s">
        <v>163</v>
      </c>
      <c r="Q17" s="4">
        <v>364379.06238557998</v>
      </c>
      <c r="R17" s="4">
        <v>6118947.3932344597</v>
      </c>
      <c r="S17" s="4">
        <v>55.198459999999997</v>
      </c>
      <c r="T17" s="4">
        <v>119.13082</v>
      </c>
    </row>
    <row r="18" spans="1:20" x14ac:dyDescent="0.45">
      <c r="A18" s="18" t="s">
        <v>167</v>
      </c>
      <c r="B18" s="8">
        <v>15.8</v>
      </c>
      <c r="C18" s="8">
        <f t="shared" si="1"/>
        <v>2507.6999999999998</v>
      </c>
      <c r="D18" s="8">
        <f t="shared" si="0"/>
        <v>1680.2999999999997</v>
      </c>
      <c r="E18" s="7" t="s">
        <v>143</v>
      </c>
      <c r="F18" s="4">
        <v>6.77</v>
      </c>
      <c r="G18" s="4"/>
      <c r="H18" s="7">
        <v>2507.6999999999998</v>
      </c>
      <c r="I18" s="85">
        <v>2507.6999999999998</v>
      </c>
      <c r="J18" s="97">
        <v>827.4</v>
      </c>
      <c r="K18" s="16" t="s">
        <v>168</v>
      </c>
      <c r="L18" s="4" t="s">
        <v>169</v>
      </c>
      <c r="M18" s="15" t="s">
        <v>168</v>
      </c>
      <c r="N18" s="17" t="s">
        <v>142</v>
      </c>
      <c r="O18" s="4" t="s">
        <v>133</v>
      </c>
      <c r="P18" s="4" t="s">
        <v>163</v>
      </c>
      <c r="Q18" s="4">
        <v>357572.72472314001</v>
      </c>
      <c r="R18" s="4">
        <v>6117438.8230577102</v>
      </c>
      <c r="S18" s="4">
        <v>55.183</v>
      </c>
      <c r="T18" s="4">
        <v>119.23690999999999</v>
      </c>
    </row>
    <row r="19" spans="1:20" x14ac:dyDescent="0.45">
      <c r="A19" s="21" t="s">
        <v>177</v>
      </c>
      <c r="B19" s="7">
        <v>14.8</v>
      </c>
      <c r="C19" s="8">
        <f t="shared" ref="C19:C28" si="2">((H19-I19)/2)+I19</f>
        <v>2644.45</v>
      </c>
      <c r="D19" s="8">
        <f t="shared" si="0"/>
        <v>1705.85</v>
      </c>
      <c r="E19" s="7" t="s">
        <v>143</v>
      </c>
      <c r="F19" s="22">
        <v>1.61</v>
      </c>
      <c r="G19" s="22"/>
      <c r="H19" s="7">
        <v>2635</v>
      </c>
      <c r="I19" s="86">
        <v>2653.9</v>
      </c>
      <c r="J19" s="97">
        <v>938.6</v>
      </c>
      <c r="K19" s="5" t="s">
        <v>178</v>
      </c>
      <c r="L19" s="4" t="s">
        <v>179</v>
      </c>
      <c r="M19" s="6" t="s">
        <v>178</v>
      </c>
      <c r="N19" s="17" t="s">
        <v>142</v>
      </c>
      <c r="O19" s="4" t="s">
        <v>133</v>
      </c>
      <c r="P19" s="4" t="s">
        <v>163</v>
      </c>
      <c r="Q19" s="4">
        <v>354069.28400713002</v>
      </c>
      <c r="R19" s="4">
        <v>6122967.4673689604</v>
      </c>
      <c r="S19" s="22">
        <v>55.231619999999999</v>
      </c>
      <c r="T19" s="22">
        <v>119.29474</v>
      </c>
    </row>
    <row r="20" spans="1:20" x14ac:dyDescent="0.45">
      <c r="A20" s="21" t="s">
        <v>180</v>
      </c>
      <c r="B20" s="7">
        <v>15.7</v>
      </c>
      <c r="C20" s="8">
        <f t="shared" si="2"/>
        <v>2570.8000000000002</v>
      </c>
      <c r="D20" s="8">
        <f t="shared" si="0"/>
        <v>1743.7000000000003</v>
      </c>
      <c r="E20" s="7" t="s">
        <v>143</v>
      </c>
      <c r="F20" s="22">
        <v>5.14</v>
      </c>
      <c r="G20" s="22"/>
      <c r="H20" s="7">
        <v>2570.8000000000002</v>
      </c>
      <c r="I20" s="85">
        <v>2570.8000000000002</v>
      </c>
      <c r="J20" s="97">
        <v>827.1</v>
      </c>
      <c r="K20" s="5" t="s">
        <v>181</v>
      </c>
      <c r="L20" s="4"/>
      <c r="M20" s="15"/>
      <c r="N20" s="17" t="s">
        <v>142</v>
      </c>
      <c r="O20" s="4" t="s">
        <v>133</v>
      </c>
      <c r="P20" s="4" t="s">
        <v>163</v>
      </c>
      <c r="Q20" s="4">
        <v>356586.25404728</v>
      </c>
      <c r="R20" s="4">
        <v>6116925.97588827</v>
      </c>
      <c r="S20" s="22">
        <v>55.178109999999997</v>
      </c>
      <c r="T20" s="22">
        <v>119.25212999999999</v>
      </c>
    </row>
    <row r="21" spans="1:20" x14ac:dyDescent="0.45">
      <c r="A21" s="21" t="s">
        <v>160</v>
      </c>
      <c r="B21" s="7">
        <v>14.4</v>
      </c>
      <c r="C21" s="8">
        <f t="shared" si="2"/>
        <v>2622.1</v>
      </c>
      <c r="D21" s="8">
        <f t="shared" si="0"/>
        <v>1683.3999999999999</v>
      </c>
      <c r="E21" s="7" t="s">
        <v>143</v>
      </c>
      <c r="F21" s="22">
        <v>6.5</v>
      </c>
      <c r="G21" s="22"/>
      <c r="H21" s="7">
        <v>2622.1</v>
      </c>
      <c r="I21" s="85">
        <v>2622.1</v>
      </c>
      <c r="J21" s="97">
        <v>938.7</v>
      </c>
      <c r="K21" s="5" t="s">
        <v>182</v>
      </c>
      <c r="L21" s="4"/>
      <c r="M21" s="6" t="s">
        <v>182</v>
      </c>
      <c r="N21" s="17" t="s">
        <v>142</v>
      </c>
      <c r="O21" s="4" t="s">
        <v>133</v>
      </c>
      <c r="P21" s="4" t="s">
        <v>163</v>
      </c>
      <c r="Q21" s="4">
        <v>353399.25941003999</v>
      </c>
      <c r="R21" s="4">
        <v>6122897.1339113899</v>
      </c>
      <c r="S21" s="22">
        <v>55.230789999999999</v>
      </c>
      <c r="T21" s="22">
        <v>119.30522999999999</v>
      </c>
    </row>
    <row r="22" spans="1:20" x14ac:dyDescent="0.45">
      <c r="A22" s="21" t="s">
        <v>164</v>
      </c>
      <c r="B22" s="7">
        <v>12.3</v>
      </c>
      <c r="C22" s="8">
        <f t="shared" si="2"/>
        <v>2442.8000000000002</v>
      </c>
      <c r="D22" s="8">
        <f t="shared" si="0"/>
        <v>1644.4</v>
      </c>
      <c r="E22" s="7" t="s">
        <v>143</v>
      </c>
      <c r="F22" s="22">
        <v>1.34</v>
      </c>
      <c r="G22" s="22"/>
      <c r="H22" s="7">
        <v>2420</v>
      </c>
      <c r="I22" s="86">
        <v>2465.6</v>
      </c>
      <c r="J22" s="97">
        <v>798.4</v>
      </c>
      <c r="K22" s="5" t="s">
        <v>183</v>
      </c>
      <c r="L22" s="4" t="s">
        <v>166</v>
      </c>
      <c r="M22" s="6" t="s">
        <v>183</v>
      </c>
      <c r="N22" s="17" t="s">
        <v>142</v>
      </c>
      <c r="O22" s="4" t="s">
        <v>133</v>
      </c>
      <c r="P22" s="4" t="s">
        <v>163</v>
      </c>
      <c r="Q22" s="4">
        <v>364379.06238557998</v>
      </c>
      <c r="R22" s="4">
        <v>6118947.3932344597</v>
      </c>
      <c r="S22" s="22">
        <v>55.198459999999997</v>
      </c>
      <c r="T22" s="22">
        <v>119.13082</v>
      </c>
    </row>
    <row r="23" spans="1:20" x14ac:dyDescent="0.45">
      <c r="A23" s="21" t="s">
        <v>184</v>
      </c>
      <c r="B23" s="7">
        <v>12.6</v>
      </c>
      <c r="C23" s="8">
        <f t="shared" si="2"/>
        <v>2442.8000000000002</v>
      </c>
      <c r="D23" s="8">
        <f t="shared" si="0"/>
        <v>1644.4</v>
      </c>
      <c r="E23" s="7" t="s">
        <v>143</v>
      </c>
      <c r="F23" s="22">
        <v>0.51</v>
      </c>
      <c r="G23" s="22"/>
      <c r="H23" s="7">
        <v>2420</v>
      </c>
      <c r="I23" s="86">
        <v>2465.6</v>
      </c>
      <c r="J23" s="97">
        <v>798.4</v>
      </c>
      <c r="K23" s="5" t="s">
        <v>183</v>
      </c>
      <c r="L23" s="4" t="s">
        <v>166</v>
      </c>
      <c r="M23" s="6" t="s">
        <v>183</v>
      </c>
      <c r="N23" s="17" t="s">
        <v>142</v>
      </c>
      <c r="O23" s="4" t="s">
        <v>133</v>
      </c>
      <c r="P23" s="4" t="s">
        <v>163</v>
      </c>
      <c r="Q23" s="4">
        <v>364379.06238557998</v>
      </c>
      <c r="R23" s="4">
        <v>6118947.3932344597</v>
      </c>
      <c r="S23" s="22">
        <v>55.198459999999997</v>
      </c>
      <c r="T23" s="22">
        <v>119.13082</v>
      </c>
    </row>
    <row r="24" spans="1:20" x14ac:dyDescent="0.45">
      <c r="A24" s="21" t="s">
        <v>167</v>
      </c>
      <c r="B24" s="7">
        <v>15.8</v>
      </c>
      <c r="C24" s="8">
        <f t="shared" si="2"/>
        <v>2507.6999999999998</v>
      </c>
      <c r="D24" s="8">
        <f t="shared" si="0"/>
        <v>1680.2999999999997</v>
      </c>
      <c r="E24" s="7" t="s">
        <v>143</v>
      </c>
      <c r="F24" s="22">
        <v>6.77</v>
      </c>
      <c r="G24" s="22"/>
      <c r="H24" s="7">
        <v>2507.6999999999998</v>
      </c>
      <c r="I24" s="85">
        <v>2507.6999999999998</v>
      </c>
      <c r="J24" s="97">
        <v>827.4</v>
      </c>
      <c r="K24" s="5" t="s">
        <v>185</v>
      </c>
      <c r="L24" s="4"/>
      <c r="M24" s="15"/>
      <c r="N24" s="17" t="s">
        <v>142</v>
      </c>
      <c r="O24" s="4" t="s">
        <v>133</v>
      </c>
      <c r="P24" s="4" t="s">
        <v>163</v>
      </c>
      <c r="Q24" s="4">
        <v>357572.72472314001</v>
      </c>
      <c r="R24" s="4">
        <v>6117438.8230577102</v>
      </c>
      <c r="S24" s="22">
        <v>55.183</v>
      </c>
      <c r="T24" s="22">
        <v>119.23690999999999</v>
      </c>
    </row>
    <row r="25" spans="1:20" x14ac:dyDescent="0.45">
      <c r="A25" s="21" t="s">
        <v>170</v>
      </c>
      <c r="B25" s="7">
        <v>14.8</v>
      </c>
      <c r="C25" s="8">
        <f t="shared" si="2"/>
        <v>2473.6</v>
      </c>
      <c r="D25" s="8">
        <f t="shared" si="0"/>
        <v>1749.3999999999999</v>
      </c>
      <c r="E25" s="7" t="s">
        <v>143</v>
      </c>
      <c r="F25" s="22">
        <v>8.25</v>
      </c>
      <c r="G25" s="22"/>
      <c r="H25" s="7">
        <v>2473.6</v>
      </c>
      <c r="I25" s="85">
        <v>2473.6</v>
      </c>
      <c r="J25" s="97">
        <v>724.2</v>
      </c>
      <c r="K25" s="5" t="s">
        <v>186</v>
      </c>
      <c r="L25" s="4" t="s">
        <v>172</v>
      </c>
      <c r="M25" s="6" t="s">
        <v>186</v>
      </c>
      <c r="N25" s="17" t="s">
        <v>142</v>
      </c>
      <c r="O25" s="4" t="s">
        <v>133</v>
      </c>
      <c r="P25" s="4" t="s">
        <v>163</v>
      </c>
      <c r="Q25" s="4">
        <v>364061.70775899</v>
      </c>
      <c r="R25" s="4">
        <v>6109808.9459660798</v>
      </c>
      <c r="S25" s="22">
        <v>55.116309999999999</v>
      </c>
      <c r="T25" s="22">
        <v>119.13142000000001</v>
      </c>
    </row>
    <row r="26" spans="1:20" hidden="1" x14ac:dyDescent="0.45">
      <c r="A26" s="18" t="s">
        <v>187</v>
      </c>
      <c r="B26" s="8">
        <v>14.9</v>
      </c>
      <c r="C26" s="8">
        <f t="shared" si="2"/>
        <v>2353.9</v>
      </c>
      <c r="D26" s="8">
        <f t="shared" si="0"/>
        <v>1681.6000000000001</v>
      </c>
      <c r="E26" s="7" t="s">
        <v>143</v>
      </c>
      <c r="F26" s="4">
        <v>9.8000000000000004E-2</v>
      </c>
      <c r="G26" s="4"/>
      <c r="H26" s="7">
        <v>2347</v>
      </c>
      <c r="I26" s="85">
        <v>2360.8000000000002</v>
      </c>
      <c r="J26" s="97">
        <v>672.3</v>
      </c>
      <c r="K26" s="16" t="s">
        <v>188</v>
      </c>
      <c r="L26" s="4" t="s">
        <v>189</v>
      </c>
      <c r="M26" s="15" t="s">
        <v>188</v>
      </c>
      <c r="N26" s="17" t="s">
        <v>142</v>
      </c>
      <c r="O26" s="23" t="s">
        <v>190</v>
      </c>
      <c r="P26" s="23" t="s">
        <v>163</v>
      </c>
      <c r="Q26" s="4">
        <v>395465.09724610997</v>
      </c>
      <c r="R26" s="4">
        <v>6084759.0933192903</v>
      </c>
      <c r="S26" s="4">
        <v>54.898910000000001</v>
      </c>
      <c r="T26" s="4">
        <v>118.63014</v>
      </c>
    </row>
    <row r="27" spans="1:20" hidden="1" x14ac:dyDescent="0.45">
      <c r="A27" s="18" t="s">
        <v>187</v>
      </c>
      <c r="B27" s="8">
        <v>15.2</v>
      </c>
      <c r="C27" s="8">
        <f t="shared" si="2"/>
        <v>2353.9</v>
      </c>
      <c r="D27" s="8">
        <f t="shared" si="0"/>
        <v>1681.6000000000001</v>
      </c>
      <c r="E27" s="7" t="s">
        <v>143</v>
      </c>
      <c r="F27" s="4">
        <v>9.8000000000000004E-2</v>
      </c>
      <c r="G27" s="4"/>
      <c r="H27" s="7">
        <v>2347</v>
      </c>
      <c r="I27" s="85">
        <v>2360.8000000000002</v>
      </c>
      <c r="J27" s="97">
        <v>672.3</v>
      </c>
      <c r="K27" s="16" t="s">
        <v>188</v>
      </c>
      <c r="L27" s="4" t="s">
        <v>189</v>
      </c>
      <c r="M27" s="15" t="s">
        <v>188</v>
      </c>
      <c r="N27" s="17" t="s">
        <v>142</v>
      </c>
      <c r="O27" s="23" t="s">
        <v>190</v>
      </c>
      <c r="P27" s="23" t="s">
        <v>163</v>
      </c>
      <c r="Q27" s="4">
        <v>395465.09724610997</v>
      </c>
      <c r="R27" s="4">
        <v>6084759.0933192903</v>
      </c>
      <c r="S27" s="4">
        <v>54.898910000000001</v>
      </c>
      <c r="T27" s="4">
        <v>118.63014</v>
      </c>
    </row>
    <row r="28" spans="1:20" hidden="1" x14ac:dyDescent="0.45">
      <c r="A28" s="18" t="s">
        <v>187</v>
      </c>
      <c r="B28" s="8">
        <v>16.3</v>
      </c>
      <c r="C28" s="8">
        <f t="shared" si="2"/>
        <v>2353.9</v>
      </c>
      <c r="D28" s="8">
        <f t="shared" si="0"/>
        <v>1681.6000000000001</v>
      </c>
      <c r="E28" s="7" t="s">
        <v>143</v>
      </c>
      <c r="F28" s="4">
        <v>9.8000000000000004E-2</v>
      </c>
      <c r="G28" s="4"/>
      <c r="H28" s="7">
        <v>2347</v>
      </c>
      <c r="I28" s="85">
        <v>2360.8000000000002</v>
      </c>
      <c r="J28" s="97">
        <v>672.3</v>
      </c>
      <c r="K28" s="16" t="s">
        <v>188</v>
      </c>
      <c r="L28" s="4" t="s">
        <v>189</v>
      </c>
      <c r="M28" s="15" t="s">
        <v>188</v>
      </c>
      <c r="N28" s="17" t="s">
        <v>142</v>
      </c>
      <c r="O28" s="23" t="s">
        <v>190</v>
      </c>
      <c r="P28" s="23" t="s">
        <v>163</v>
      </c>
      <c r="Q28" s="4">
        <v>395465.09724610997</v>
      </c>
      <c r="R28" s="4">
        <v>6084759.0933192903</v>
      </c>
      <c r="S28" s="4">
        <v>54.898910000000001</v>
      </c>
      <c r="T28" s="4">
        <v>118.63014</v>
      </c>
    </row>
    <row r="29" spans="1:20" hidden="1" x14ac:dyDescent="0.45">
      <c r="A29" s="98" t="s">
        <v>194</v>
      </c>
      <c r="B29" s="99">
        <v>16.7</v>
      </c>
      <c r="C29" s="7">
        <v>1469.4</v>
      </c>
      <c r="D29" s="8">
        <f t="shared" si="0"/>
        <v>641.80000000000007</v>
      </c>
      <c r="E29" s="7" t="s">
        <v>143</v>
      </c>
      <c r="F29" s="4"/>
      <c r="G29" s="4"/>
      <c r="H29" s="7"/>
      <c r="I29" s="85"/>
      <c r="J29" s="56">
        <v>827.6</v>
      </c>
      <c r="K29" s="16"/>
      <c r="L29" s="100" t="s">
        <v>195</v>
      </c>
      <c r="M29" s="15"/>
      <c r="N29" s="17"/>
      <c r="O29" s="23" t="s">
        <v>196</v>
      </c>
      <c r="P29" s="23" t="s">
        <v>21</v>
      </c>
      <c r="Q29" s="4"/>
      <c r="R29" s="4"/>
      <c r="S29" s="4"/>
      <c r="T29" s="4"/>
    </row>
    <row r="30" spans="1:20" hidden="1" x14ac:dyDescent="0.45">
      <c r="A30" s="98" t="s">
        <v>194</v>
      </c>
      <c r="B30" s="99">
        <v>16.899999999999999</v>
      </c>
      <c r="C30" s="7">
        <v>1469.4</v>
      </c>
      <c r="D30" s="8">
        <f t="shared" si="0"/>
        <v>641.80000000000007</v>
      </c>
      <c r="E30" s="7" t="s">
        <v>143</v>
      </c>
      <c r="F30" s="4"/>
      <c r="G30" s="4"/>
      <c r="H30" s="7"/>
      <c r="I30" s="85"/>
      <c r="J30" s="56">
        <v>827.6</v>
      </c>
      <c r="K30" s="16"/>
      <c r="L30" s="100" t="s">
        <v>195</v>
      </c>
      <c r="M30" s="15"/>
      <c r="N30" s="17"/>
      <c r="O30" s="23" t="s">
        <v>196</v>
      </c>
      <c r="P30" s="23" t="s">
        <v>21</v>
      </c>
      <c r="Q30" s="4"/>
      <c r="R30" s="4"/>
      <c r="S30" s="4"/>
      <c r="T30" s="4"/>
    </row>
    <row r="31" spans="1:20" s="69" customFormat="1" hidden="1" x14ac:dyDescent="0.45">
      <c r="A31" s="66" t="s">
        <v>29</v>
      </c>
      <c r="B31" s="67">
        <v>20.9</v>
      </c>
      <c r="C31" s="68">
        <f>((I31-H31)/2)+H31</f>
        <v>2336</v>
      </c>
      <c r="D31" s="68">
        <f t="shared" si="0"/>
        <v>1577.7</v>
      </c>
      <c r="E31" s="67" t="s">
        <v>32</v>
      </c>
      <c r="F31" s="66"/>
      <c r="G31" s="66"/>
      <c r="H31" s="67">
        <v>2318</v>
      </c>
      <c r="I31" s="87">
        <v>2354</v>
      </c>
      <c r="J31" s="66">
        <v>758.3</v>
      </c>
      <c r="K31" s="70" t="s">
        <v>30</v>
      </c>
      <c r="L31" s="66"/>
      <c r="M31" s="70" t="s">
        <v>30</v>
      </c>
      <c r="N31" s="67" t="s">
        <v>31</v>
      </c>
      <c r="O31" s="66" t="s">
        <v>27</v>
      </c>
      <c r="P31" s="66" t="s">
        <v>21</v>
      </c>
      <c r="Q31" s="66"/>
      <c r="R31" s="66"/>
      <c r="S31" s="66">
        <v>56.37771</v>
      </c>
      <c r="T31" s="66">
        <v>122.04156</v>
      </c>
    </row>
    <row r="32" spans="1:20" s="69" customFormat="1" hidden="1" x14ac:dyDescent="0.45">
      <c r="A32" s="66" t="s">
        <v>102</v>
      </c>
      <c r="B32" s="67">
        <v>9.3000000000000007</v>
      </c>
      <c r="C32" s="68">
        <f>((I32-H32)/2)+H32</f>
        <v>2042.5</v>
      </c>
      <c r="D32" s="68">
        <f t="shared" si="0"/>
        <v>1014.8</v>
      </c>
      <c r="E32" s="67" t="s">
        <v>32</v>
      </c>
      <c r="F32" s="66"/>
      <c r="G32" s="66"/>
      <c r="H32" s="67">
        <v>2041</v>
      </c>
      <c r="I32" s="87">
        <v>2044</v>
      </c>
      <c r="J32" s="66">
        <v>1027.7</v>
      </c>
      <c r="K32" s="71"/>
      <c r="L32" s="72" t="s">
        <v>103</v>
      </c>
      <c r="M32" s="72" t="s">
        <v>104</v>
      </c>
      <c r="N32" s="67" t="s">
        <v>19</v>
      </c>
      <c r="O32" s="66" t="s">
        <v>36</v>
      </c>
      <c r="P32" s="72" t="s">
        <v>21</v>
      </c>
      <c r="Q32" s="66">
        <v>545905.01986848004</v>
      </c>
      <c r="R32" s="66">
        <v>6317181.1502493201</v>
      </c>
      <c r="S32" s="66">
        <v>56.99588</v>
      </c>
      <c r="T32" s="66">
        <v>122.24441</v>
      </c>
    </row>
    <row r="33" spans="1:20" s="69" customFormat="1" x14ac:dyDescent="0.45">
      <c r="A33" s="73" t="s">
        <v>170</v>
      </c>
      <c r="B33" s="68">
        <v>14.8</v>
      </c>
      <c r="C33" s="68">
        <f>((I33-H33)/2)+H33</f>
        <v>2473.6</v>
      </c>
      <c r="D33" s="68">
        <f t="shared" si="0"/>
        <v>1749.3999999999999</v>
      </c>
      <c r="E33" s="67" t="s">
        <v>32</v>
      </c>
      <c r="F33" s="66">
        <v>8.25</v>
      </c>
      <c r="G33" s="66"/>
      <c r="H33" s="67">
        <v>2473.6</v>
      </c>
      <c r="I33" s="87">
        <v>2473.6</v>
      </c>
      <c r="J33" s="66">
        <v>724.2</v>
      </c>
      <c r="K33" s="74" t="s">
        <v>171</v>
      </c>
      <c r="L33" s="66" t="s">
        <v>172</v>
      </c>
      <c r="M33" s="72" t="s">
        <v>171</v>
      </c>
      <c r="N33" s="67" t="s">
        <v>173</v>
      </c>
      <c r="O33" s="66" t="s">
        <v>133</v>
      </c>
      <c r="P33" s="66" t="s">
        <v>163</v>
      </c>
      <c r="Q33" s="66">
        <v>364061.70775899</v>
      </c>
      <c r="R33" s="66">
        <v>6109808.9459660798</v>
      </c>
      <c r="S33" s="66">
        <v>55.116309999999999</v>
      </c>
      <c r="T33" s="66">
        <v>119.13142000000001</v>
      </c>
    </row>
    <row r="34" spans="1:20" s="69" customFormat="1" hidden="1" x14ac:dyDescent="0.45">
      <c r="A34" s="101" t="s">
        <v>198</v>
      </c>
      <c r="B34" s="102">
        <v>16.100000000000001</v>
      </c>
      <c r="C34" s="68">
        <v>1555.35</v>
      </c>
      <c r="D34" s="68">
        <f t="shared" si="0"/>
        <v>727.84999999999991</v>
      </c>
      <c r="E34" s="67" t="s">
        <v>32</v>
      </c>
      <c r="F34" s="66"/>
      <c r="G34" s="66"/>
      <c r="H34" s="67"/>
      <c r="I34" s="87"/>
      <c r="J34" s="56">
        <v>827.5</v>
      </c>
      <c r="K34" s="74"/>
      <c r="L34" s="100" t="s">
        <v>197</v>
      </c>
      <c r="M34" s="72"/>
      <c r="N34" s="67"/>
      <c r="O34" s="66"/>
      <c r="P34" s="66"/>
      <c r="Q34" s="66"/>
      <c r="R34" s="66"/>
      <c r="S34" s="66"/>
      <c r="T34" s="66"/>
    </row>
    <row r="35" spans="1:20" s="69" customFormat="1" hidden="1" x14ac:dyDescent="0.45">
      <c r="A35" s="101" t="s">
        <v>198</v>
      </c>
      <c r="B35" s="102">
        <v>17.2</v>
      </c>
      <c r="C35" s="68">
        <v>1555.35</v>
      </c>
      <c r="D35" s="68">
        <f t="shared" si="0"/>
        <v>727.84999999999991</v>
      </c>
      <c r="E35" s="67" t="s">
        <v>32</v>
      </c>
      <c r="F35" s="66"/>
      <c r="G35" s="66"/>
      <c r="H35" s="67"/>
      <c r="I35" s="87"/>
      <c r="J35" s="56">
        <v>827.5</v>
      </c>
      <c r="K35" s="74"/>
      <c r="L35" s="100" t="s">
        <v>197</v>
      </c>
      <c r="M35" s="72"/>
      <c r="N35" s="67"/>
      <c r="O35" s="66"/>
      <c r="P35" s="66"/>
      <c r="Q35" s="66"/>
      <c r="R35" s="66"/>
      <c r="S35" s="66"/>
      <c r="T35" s="66"/>
    </row>
    <row r="36" spans="1:20" s="108" customFormat="1" x14ac:dyDescent="0.45">
      <c r="A36" s="104" t="s">
        <v>174</v>
      </c>
      <c r="B36" s="14">
        <v>17.100000000000001</v>
      </c>
      <c r="C36" s="14">
        <f>((H36-I36)/2)+I36</f>
        <v>3807.1</v>
      </c>
      <c r="D36" s="14">
        <f t="shared" si="0"/>
        <v>2678.8</v>
      </c>
      <c r="E36" s="13" t="s">
        <v>134</v>
      </c>
      <c r="F36" s="10">
        <v>10.3</v>
      </c>
      <c r="G36" s="10"/>
      <c r="H36" s="64">
        <v>3785</v>
      </c>
      <c r="I36" s="88">
        <v>3829.2</v>
      </c>
      <c r="J36" s="10">
        <v>1128.3</v>
      </c>
      <c r="K36" s="106" t="s">
        <v>175</v>
      </c>
      <c r="L36" s="107" t="s">
        <v>176</v>
      </c>
      <c r="M36" s="105" t="s">
        <v>175</v>
      </c>
      <c r="N36" s="13" t="s">
        <v>132</v>
      </c>
      <c r="O36" s="10" t="s">
        <v>133</v>
      </c>
      <c r="P36" s="10" t="s">
        <v>163</v>
      </c>
      <c r="Q36" s="10">
        <v>372167.58669407002</v>
      </c>
      <c r="R36" s="10">
        <v>6035254.7253009602</v>
      </c>
      <c r="S36" s="10">
        <v>54.448869999999999</v>
      </c>
      <c r="T36" s="10">
        <v>118.97156</v>
      </c>
    </row>
    <row r="37" spans="1:20" s="108" customFormat="1" x14ac:dyDescent="0.45">
      <c r="A37" s="105" t="s">
        <v>130</v>
      </c>
      <c r="B37" s="14">
        <v>13.2</v>
      </c>
      <c r="C37" s="14">
        <f>((I37-H37)/2)+H37</f>
        <v>2261.0500000000002</v>
      </c>
      <c r="D37" s="14">
        <f t="shared" si="0"/>
        <v>1541.4500000000003</v>
      </c>
      <c r="E37" s="13" t="s">
        <v>134</v>
      </c>
      <c r="F37" s="10">
        <v>0.04</v>
      </c>
      <c r="G37" s="10"/>
      <c r="H37" s="64">
        <v>2255.1</v>
      </c>
      <c r="I37" s="88">
        <v>2267</v>
      </c>
      <c r="J37" s="10">
        <v>719.6</v>
      </c>
      <c r="K37" s="109" t="s">
        <v>131</v>
      </c>
      <c r="L37" s="10"/>
      <c r="M37" s="105" t="s">
        <v>131</v>
      </c>
      <c r="N37" s="13" t="s">
        <v>132</v>
      </c>
      <c r="O37" s="10" t="s">
        <v>133</v>
      </c>
      <c r="P37" s="10" t="s">
        <v>21</v>
      </c>
      <c r="Q37" s="10">
        <v>652765.75064947002</v>
      </c>
      <c r="R37" s="10">
        <v>6203743.5927266097</v>
      </c>
      <c r="S37" s="10">
        <v>55.954720000000002</v>
      </c>
      <c r="T37" s="10">
        <v>120.55315</v>
      </c>
    </row>
    <row r="38" spans="1:20" s="108" customFormat="1" x14ac:dyDescent="0.45">
      <c r="A38" s="105" t="s">
        <v>135</v>
      </c>
      <c r="B38" s="14">
        <v>14.7</v>
      </c>
      <c r="C38" s="13">
        <v>2324.9</v>
      </c>
      <c r="D38" s="14">
        <f t="shared" si="0"/>
        <v>1575.4</v>
      </c>
      <c r="E38" s="13" t="s">
        <v>134</v>
      </c>
      <c r="F38" s="10">
        <v>0.02</v>
      </c>
      <c r="G38" s="10"/>
      <c r="H38" s="64">
        <v>2324.9</v>
      </c>
      <c r="I38" s="88">
        <v>2324.9</v>
      </c>
      <c r="J38" s="10">
        <v>749.5</v>
      </c>
      <c r="K38" s="109" t="s">
        <v>136</v>
      </c>
      <c r="L38" s="10" t="s">
        <v>137</v>
      </c>
      <c r="M38" s="12" t="s">
        <v>138</v>
      </c>
      <c r="N38" s="13" t="s">
        <v>132</v>
      </c>
      <c r="O38" s="10" t="s">
        <v>133</v>
      </c>
      <c r="P38" s="10" t="s">
        <v>21</v>
      </c>
      <c r="Q38" s="10">
        <v>654029.37848418998</v>
      </c>
      <c r="R38" s="10">
        <v>6200434.2825003602</v>
      </c>
      <c r="S38" s="10">
        <v>55.924610000000001</v>
      </c>
      <c r="T38" s="10">
        <v>120.53482</v>
      </c>
    </row>
    <row r="39" spans="1:20" s="108" customFormat="1" x14ac:dyDescent="0.45">
      <c r="A39" s="105" t="s">
        <v>147</v>
      </c>
      <c r="B39" s="14">
        <v>15.4</v>
      </c>
      <c r="C39" s="14">
        <f>((I39-H39)/2)+H39</f>
        <v>2523.5</v>
      </c>
      <c r="D39" s="14">
        <f t="shared" si="0"/>
        <v>1739.1</v>
      </c>
      <c r="E39" s="13" t="s">
        <v>134</v>
      </c>
      <c r="F39" s="10">
        <v>0.01</v>
      </c>
      <c r="G39" s="10"/>
      <c r="H39" s="64">
        <v>2517</v>
      </c>
      <c r="I39" s="88">
        <v>2530</v>
      </c>
      <c r="J39" s="10">
        <v>784.4</v>
      </c>
      <c r="K39" s="109" t="s">
        <v>148</v>
      </c>
      <c r="L39" s="10" t="s">
        <v>149</v>
      </c>
      <c r="M39" s="105" t="s">
        <v>148</v>
      </c>
      <c r="N39" s="13" t="s">
        <v>132</v>
      </c>
      <c r="O39" s="10" t="s">
        <v>133</v>
      </c>
      <c r="P39" s="10" t="s">
        <v>21</v>
      </c>
      <c r="Q39" s="10">
        <v>647194.69531605998</v>
      </c>
      <c r="R39" s="10">
        <v>6195067.5949162804</v>
      </c>
      <c r="S39" s="10">
        <v>55.878570000000003</v>
      </c>
      <c r="T39" s="10">
        <v>120.64702</v>
      </c>
    </row>
    <row r="40" spans="1:20" s="108" customFormat="1" x14ac:dyDescent="0.45">
      <c r="A40" s="105" t="s">
        <v>150</v>
      </c>
      <c r="B40" s="14">
        <v>11.9</v>
      </c>
      <c r="C40" s="14">
        <f>((I40-H40)/2)+H40</f>
        <v>2357.4</v>
      </c>
      <c r="D40" s="14">
        <f t="shared" si="0"/>
        <v>1616.9</v>
      </c>
      <c r="E40" s="13" t="s">
        <v>134</v>
      </c>
      <c r="F40" s="10"/>
      <c r="G40" s="10"/>
      <c r="H40" s="64">
        <v>2350</v>
      </c>
      <c r="I40" s="88">
        <v>2364.8000000000002</v>
      </c>
      <c r="J40" s="10">
        <v>740.5</v>
      </c>
      <c r="K40" s="109" t="s">
        <v>151</v>
      </c>
      <c r="L40" s="10" t="s">
        <v>152</v>
      </c>
      <c r="M40" s="105" t="s">
        <v>151</v>
      </c>
      <c r="N40" s="13" t="s">
        <v>132</v>
      </c>
      <c r="O40" s="10" t="s">
        <v>133</v>
      </c>
      <c r="P40" s="10" t="s">
        <v>21</v>
      </c>
      <c r="Q40" s="10">
        <v>650591.68773382006</v>
      </c>
      <c r="R40" s="10">
        <v>6200350.9381115502</v>
      </c>
      <c r="S40" s="10">
        <v>55.924950000000003</v>
      </c>
      <c r="T40" s="10">
        <v>120.58983000000001</v>
      </c>
    </row>
    <row r="41" spans="1:20" s="108" customFormat="1" x14ac:dyDescent="0.45">
      <c r="A41" s="105" t="s">
        <v>153</v>
      </c>
      <c r="B41" s="14">
        <v>15.8</v>
      </c>
      <c r="C41" s="14">
        <f>((I41-H41)/2)+H41</f>
        <v>2416.9499999999998</v>
      </c>
      <c r="D41" s="14">
        <f t="shared" si="0"/>
        <v>1648.85</v>
      </c>
      <c r="E41" s="13" t="s">
        <v>134</v>
      </c>
      <c r="F41" s="10"/>
      <c r="G41" s="10"/>
      <c r="H41" s="64">
        <v>2405</v>
      </c>
      <c r="I41" s="88">
        <v>2428.9</v>
      </c>
      <c r="J41" s="10">
        <v>768.1</v>
      </c>
      <c r="K41" s="109" t="s">
        <v>154</v>
      </c>
      <c r="L41" s="10" t="s">
        <v>155</v>
      </c>
      <c r="M41" s="105" t="s">
        <v>154</v>
      </c>
      <c r="N41" s="13" t="s">
        <v>132</v>
      </c>
      <c r="O41" s="10" t="s">
        <v>133</v>
      </c>
      <c r="P41" s="10" t="s">
        <v>21</v>
      </c>
      <c r="Q41" s="10">
        <v>654200.64565285004</v>
      </c>
      <c r="R41" s="10">
        <v>6195173.46002845</v>
      </c>
      <c r="S41" s="10">
        <v>55.877330000000001</v>
      </c>
      <c r="T41" s="10">
        <v>120.53507999999999</v>
      </c>
    </row>
    <row r="42" spans="1:20" s="108" customFormat="1" x14ac:dyDescent="0.45">
      <c r="A42" s="105" t="s">
        <v>156</v>
      </c>
      <c r="B42" s="14">
        <v>11.9</v>
      </c>
      <c r="C42" s="14">
        <f>((I42-H42)/2)+H42</f>
        <v>2314.6</v>
      </c>
      <c r="D42" s="14">
        <f t="shared" si="0"/>
        <v>1601</v>
      </c>
      <c r="E42" s="13" t="s">
        <v>134</v>
      </c>
      <c r="F42" s="10">
        <v>0.04</v>
      </c>
      <c r="G42" s="10"/>
      <c r="H42" s="64">
        <v>2314.6</v>
      </c>
      <c r="I42" s="88">
        <v>2314.6</v>
      </c>
      <c r="J42" s="10">
        <v>713.6</v>
      </c>
      <c r="K42" s="109" t="s">
        <v>157</v>
      </c>
      <c r="L42" s="10" t="s">
        <v>158</v>
      </c>
      <c r="M42" s="105" t="s">
        <v>157</v>
      </c>
      <c r="N42" s="13" t="s">
        <v>132</v>
      </c>
      <c r="O42" s="10" t="s">
        <v>133</v>
      </c>
      <c r="P42" s="10" t="s">
        <v>21</v>
      </c>
      <c r="Q42" s="10">
        <v>652205.43206595001</v>
      </c>
      <c r="R42" s="10">
        <v>6200100.0461688498</v>
      </c>
      <c r="S42" s="10">
        <v>55.922190000000001</v>
      </c>
      <c r="T42" s="10">
        <v>120.56417</v>
      </c>
    </row>
    <row r="43" spans="1:20" s="28" customFormat="1" hidden="1" x14ac:dyDescent="0.45">
      <c r="A43" s="25" t="s">
        <v>33</v>
      </c>
      <c r="B43" s="26">
        <v>11.3</v>
      </c>
      <c r="C43" s="27">
        <f t="shared" ref="C43:C48" si="3">((I43-H43)/2)+H43</f>
        <v>1474</v>
      </c>
      <c r="D43" s="8">
        <f t="shared" si="0"/>
        <v>467.5</v>
      </c>
      <c r="E43" s="26" t="s">
        <v>37</v>
      </c>
      <c r="F43" s="25"/>
      <c r="G43" s="25"/>
      <c r="H43" s="26">
        <v>1468</v>
      </c>
      <c r="I43" s="90">
        <v>1480</v>
      </c>
      <c r="J43" s="25">
        <v>1006.5</v>
      </c>
      <c r="K43" s="29"/>
      <c r="L43" s="30" t="s">
        <v>34</v>
      </c>
      <c r="M43" s="30" t="s">
        <v>33</v>
      </c>
      <c r="N43" s="26" t="s">
        <v>35</v>
      </c>
      <c r="O43" s="25" t="s">
        <v>36</v>
      </c>
      <c r="P43" s="25" t="s">
        <v>21</v>
      </c>
      <c r="Q43" s="25">
        <v>545741.97551392997</v>
      </c>
      <c r="R43" s="25">
        <v>6315821.1880595405</v>
      </c>
      <c r="S43" s="25">
        <v>56.98368</v>
      </c>
      <c r="T43" s="25">
        <v>122.24733999999999</v>
      </c>
    </row>
    <row r="44" spans="1:20" s="28" customFormat="1" hidden="1" x14ac:dyDescent="0.45">
      <c r="A44" s="25" t="s">
        <v>38</v>
      </c>
      <c r="B44" s="26">
        <v>15</v>
      </c>
      <c r="C44" s="27">
        <f t="shared" si="3"/>
        <v>1501.8292682926831</v>
      </c>
      <c r="D44" s="8">
        <f t="shared" si="0"/>
        <v>412.5</v>
      </c>
      <c r="E44" s="26" t="s">
        <v>37</v>
      </c>
      <c r="F44" s="25"/>
      <c r="G44" s="25"/>
      <c r="H44" s="27">
        <f>4888/3.28</f>
        <v>1490.2439024390244</v>
      </c>
      <c r="I44" s="91">
        <f>4964/3.28</f>
        <v>1513.4146341463415</v>
      </c>
      <c r="J44" s="25">
        <f>3573/3.28</f>
        <v>1089.3292682926831</v>
      </c>
      <c r="K44" s="29"/>
      <c r="L44" s="31" t="s">
        <v>39</v>
      </c>
      <c r="M44" s="31" t="s">
        <v>39</v>
      </c>
      <c r="N44" s="26" t="s">
        <v>35</v>
      </c>
      <c r="O44" s="25" t="s">
        <v>36</v>
      </c>
      <c r="P44" s="25" t="s">
        <v>21</v>
      </c>
      <c r="Q44" s="25">
        <v>538905.25035824999</v>
      </c>
      <c r="R44" s="25">
        <v>6333349.5142467301</v>
      </c>
      <c r="S44" s="25">
        <v>57.141759999999998</v>
      </c>
      <c r="T44" s="25">
        <v>122.35711000000001</v>
      </c>
    </row>
    <row r="45" spans="1:20" s="28" customFormat="1" hidden="1" x14ac:dyDescent="0.45">
      <c r="A45" s="30" t="s">
        <v>40</v>
      </c>
      <c r="B45" s="26">
        <v>13.9</v>
      </c>
      <c r="C45" s="27">
        <f t="shared" si="3"/>
        <v>1391.1585365853659</v>
      </c>
      <c r="D45" s="8">
        <f t="shared" si="0"/>
        <v>405.79268292682934</v>
      </c>
      <c r="E45" s="26" t="s">
        <v>37</v>
      </c>
      <c r="F45" s="25"/>
      <c r="G45" s="25"/>
      <c r="H45" s="27">
        <f>4536/3.28</f>
        <v>1382.9268292682927</v>
      </c>
      <c r="I45" s="91">
        <f>4590/3.28</f>
        <v>1399.3902439024391</v>
      </c>
      <c r="J45" s="25">
        <f>3232/3.28</f>
        <v>985.36585365853659</v>
      </c>
      <c r="K45" s="29"/>
      <c r="L45" s="30" t="s">
        <v>40</v>
      </c>
      <c r="M45" s="30" t="s">
        <v>40</v>
      </c>
      <c r="N45" s="26" t="s">
        <v>35</v>
      </c>
      <c r="O45" s="25" t="s">
        <v>36</v>
      </c>
      <c r="P45" s="25" t="s">
        <v>21</v>
      </c>
      <c r="Q45" s="25">
        <v>538430.93745922996</v>
      </c>
      <c r="R45" s="25">
        <v>6340919.6461197697</v>
      </c>
      <c r="S45" s="25">
        <v>57.209800000000001</v>
      </c>
      <c r="T45" s="25">
        <v>122.36378000000001</v>
      </c>
    </row>
    <row r="46" spans="1:20" s="28" customFormat="1" hidden="1" x14ac:dyDescent="0.45">
      <c r="A46" s="30" t="s">
        <v>41</v>
      </c>
      <c r="B46" s="26">
        <v>14.4</v>
      </c>
      <c r="C46" s="27">
        <f t="shared" si="3"/>
        <v>1367.25</v>
      </c>
      <c r="D46" s="8">
        <f t="shared" si="0"/>
        <v>432.35</v>
      </c>
      <c r="E46" s="26" t="s">
        <v>37</v>
      </c>
      <c r="F46" s="25"/>
      <c r="G46" s="25"/>
      <c r="H46" s="26">
        <v>1356</v>
      </c>
      <c r="I46" s="90">
        <v>1378.5</v>
      </c>
      <c r="J46" s="25">
        <v>934.9</v>
      </c>
      <c r="K46" s="29"/>
      <c r="L46" s="30" t="s">
        <v>41</v>
      </c>
      <c r="M46" s="30" t="s">
        <v>41</v>
      </c>
      <c r="N46" s="26" t="s">
        <v>35</v>
      </c>
      <c r="O46" s="25" t="s">
        <v>36</v>
      </c>
      <c r="P46" s="25" t="s">
        <v>21</v>
      </c>
      <c r="Q46" s="25">
        <v>540232.53502452001</v>
      </c>
      <c r="R46" s="25">
        <v>6329924.5198571496</v>
      </c>
      <c r="S46" s="25">
        <v>57.110880000000002</v>
      </c>
      <c r="T46" s="25">
        <v>122.33573</v>
      </c>
    </row>
    <row r="47" spans="1:20" s="28" customFormat="1" hidden="1" x14ac:dyDescent="0.45">
      <c r="A47" s="31" t="s">
        <v>42</v>
      </c>
      <c r="B47" s="26">
        <v>14.3</v>
      </c>
      <c r="C47" s="27">
        <f t="shared" si="3"/>
        <v>1838.5</v>
      </c>
      <c r="D47" s="8">
        <f t="shared" si="0"/>
        <v>737.90000000000009</v>
      </c>
      <c r="E47" s="26" t="s">
        <v>37</v>
      </c>
      <c r="F47" s="25"/>
      <c r="G47" s="25"/>
      <c r="H47" s="26">
        <v>1574</v>
      </c>
      <c r="I47" s="90">
        <v>2103</v>
      </c>
      <c r="J47" s="25">
        <v>1100.5999999999999</v>
      </c>
      <c r="K47" s="32"/>
      <c r="L47" s="31" t="s">
        <v>43</v>
      </c>
      <c r="M47" s="31" t="s">
        <v>43</v>
      </c>
      <c r="N47" s="26" t="s">
        <v>35</v>
      </c>
      <c r="O47" s="25" t="s">
        <v>36</v>
      </c>
      <c r="P47" s="31" t="s">
        <v>21</v>
      </c>
      <c r="Q47" s="25">
        <v>535806.59112220001</v>
      </c>
      <c r="R47" s="25">
        <v>6343577.8095065802</v>
      </c>
      <c r="S47" s="25">
        <v>57.233890000000002</v>
      </c>
      <c r="T47" s="25">
        <v>122.40684</v>
      </c>
    </row>
    <row r="48" spans="1:20" s="28" customFormat="1" hidden="1" x14ac:dyDescent="0.45">
      <c r="A48" s="30" t="s">
        <v>44</v>
      </c>
      <c r="B48" s="26">
        <v>15.2</v>
      </c>
      <c r="C48" s="27">
        <f t="shared" si="3"/>
        <v>1452.5914634146343</v>
      </c>
      <c r="D48" s="8">
        <f t="shared" si="0"/>
        <v>396.4939024390244</v>
      </c>
      <c r="E48" s="26" t="s">
        <v>37</v>
      </c>
      <c r="F48" s="25"/>
      <c r="G48" s="25"/>
      <c r="H48" s="27">
        <f>4702/3.28</f>
        <v>1433.5365853658539</v>
      </c>
      <c r="I48" s="91">
        <f>4827/3.28</f>
        <v>1471.6463414634147</v>
      </c>
      <c r="J48" s="25">
        <f>3464/3.28</f>
        <v>1056.0975609756099</v>
      </c>
      <c r="K48" s="29"/>
      <c r="L48" s="30" t="s">
        <v>45</v>
      </c>
      <c r="M48" s="30" t="s">
        <v>45</v>
      </c>
      <c r="N48" s="26" t="s">
        <v>35</v>
      </c>
      <c r="O48" s="25" t="s">
        <v>36</v>
      </c>
      <c r="P48" s="31" t="s">
        <v>21</v>
      </c>
      <c r="Q48" s="25">
        <v>535037.12506445998</v>
      </c>
      <c r="R48" s="25">
        <v>6345815.5030415803</v>
      </c>
      <c r="S48" s="25">
        <v>57.254049999999999</v>
      </c>
      <c r="T48" s="25">
        <v>122.41927</v>
      </c>
    </row>
    <row r="49" spans="1:20" s="37" customFormat="1" hidden="1" x14ac:dyDescent="0.45">
      <c r="A49" s="33" t="s">
        <v>46</v>
      </c>
      <c r="B49" s="34">
        <v>13.8</v>
      </c>
      <c r="C49" s="35">
        <f t="shared" ref="C49:C54" si="4">((I49-H49)/2)+H49</f>
        <v>1900.5</v>
      </c>
      <c r="D49" s="8">
        <f t="shared" si="0"/>
        <v>866.5</v>
      </c>
      <c r="E49" s="34" t="s">
        <v>50</v>
      </c>
      <c r="F49" s="36"/>
      <c r="G49" s="36"/>
      <c r="H49" s="34">
        <v>1436</v>
      </c>
      <c r="I49" s="92">
        <v>2365</v>
      </c>
      <c r="J49" s="36">
        <v>1034</v>
      </c>
      <c r="K49" s="38"/>
      <c r="L49" s="33" t="s">
        <v>47</v>
      </c>
      <c r="M49" s="33" t="s">
        <v>48</v>
      </c>
      <c r="N49" s="34" t="s">
        <v>49</v>
      </c>
      <c r="O49" s="36" t="s">
        <v>36</v>
      </c>
      <c r="P49" s="39" t="s">
        <v>21</v>
      </c>
      <c r="Q49" s="36">
        <v>543758.78711680998</v>
      </c>
      <c r="R49" s="36">
        <v>6354818.8337957701</v>
      </c>
      <c r="S49" s="36">
        <v>57.33417</v>
      </c>
      <c r="T49" s="36">
        <v>122.27312999999999</v>
      </c>
    </row>
    <row r="50" spans="1:20" s="37" customFormat="1" hidden="1" x14ac:dyDescent="0.45">
      <c r="A50" s="33" t="s">
        <v>51</v>
      </c>
      <c r="B50" s="34">
        <v>13.4</v>
      </c>
      <c r="C50" s="35">
        <f t="shared" si="4"/>
        <v>1895</v>
      </c>
      <c r="D50" s="8">
        <f t="shared" si="0"/>
        <v>832.8</v>
      </c>
      <c r="E50" s="34" t="s">
        <v>50</v>
      </c>
      <c r="F50" s="36"/>
      <c r="G50" s="36"/>
      <c r="H50" s="34">
        <v>1455</v>
      </c>
      <c r="I50" s="92">
        <v>2335</v>
      </c>
      <c r="J50" s="36">
        <v>1062.2</v>
      </c>
      <c r="K50" s="38"/>
      <c r="L50" s="33" t="s">
        <v>52</v>
      </c>
      <c r="M50" s="33" t="s">
        <v>52</v>
      </c>
      <c r="N50" s="34" t="s">
        <v>49</v>
      </c>
      <c r="O50" s="36" t="s">
        <v>36</v>
      </c>
      <c r="P50" s="40" t="s">
        <v>21</v>
      </c>
      <c r="Q50" s="36">
        <v>542122.29021917004</v>
      </c>
      <c r="R50" s="36">
        <v>6351602.0770681696</v>
      </c>
      <c r="S50" s="36">
        <v>57.305430000000001</v>
      </c>
      <c r="T50" s="36">
        <v>122.30086</v>
      </c>
    </row>
    <row r="51" spans="1:20" s="37" customFormat="1" hidden="1" x14ac:dyDescent="0.45">
      <c r="A51" s="33" t="s">
        <v>53</v>
      </c>
      <c r="B51" s="34">
        <v>14.3</v>
      </c>
      <c r="C51" s="35">
        <f t="shared" si="4"/>
        <v>1684.5</v>
      </c>
      <c r="D51" s="8">
        <f t="shared" si="0"/>
        <v>655.90000000000009</v>
      </c>
      <c r="E51" s="34" t="s">
        <v>50</v>
      </c>
      <c r="F51" s="36"/>
      <c r="G51" s="36"/>
      <c r="H51" s="34">
        <v>1476</v>
      </c>
      <c r="I51" s="92">
        <v>1893</v>
      </c>
      <c r="J51" s="36">
        <v>1028.5999999999999</v>
      </c>
      <c r="K51" s="38"/>
      <c r="L51" s="33" t="s">
        <v>54</v>
      </c>
      <c r="M51" s="33" t="s">
        <v>54</v>
      </c>
      <c r="N51" s="34" t="s">
        <v>49</v>
      </c>
      <c r="O51" s="36" t="s">
        <v>36</v>
      </c>
      <c r="P51" s="39" t="s">
        <v>21</v>
      </c>
      <c r="Q51" s="36">
        <v>541564.82726153999</v>
      </c>
      <c r="R51" s="36">
        <v>6358141.4454719704</v>
      </c>
      <c r="S51" s="36">
        <v>57.364220000000003</v>
      </c>
      <c r="T51" s="36">
        <v>122.30901</v>
      </c>
    </row>
    <row r="52" spans="1:20" s="37" customFormat="1" hidden="1" x14ac:dyDescent="0.45">
      <c r="A52" s="33" t="s">
        <v>55</v>
      </c>
      <c r="B52" s="34">
        <v>12.4</v>
      </c>
      <c r="C52" s="35">
        <f t="shared" si="4"/>
        <v>1941.5</v>
      </c>
      <c r="D52" s="8">
        <f t="shared" si="0"/>
        <v>898.90000000000009</v>
      </c>
      <c r="E52" s="34" t="s">
        <v>50</v>
      </c>
      <c r="F52" s="36"/>
      <c r="G52" s="36"/>
      <c r="H52" s="34">
        <v>1586</v>
      </c>
      <c r="I52" s="92">
        <v>2297</v>
      </c>
      <c r="J52" s="36">
        <v>1042.5999999999999</v>
      </c>
      <c r="K52" s="38"/>
      <c r="L52" s="33" t="s">
        <v>56</v>
      </c>
      <c r="M52" s="33" t="s">
        <v>56</v>
      </c>
      <c r="N52" s="34" t="s">
        <v>49</v>
      </c>
      <c r="O52" s="36" t="s">
        <v>36</v>
      </c>
      <c r="P52" s="39" t="s">
        <v>21</v>
      </c>
      <c r="Q52" s="36">
        <v>536488.69582497003</v>
      </c>
      <c r="R52" s="36">
        <v>6358086.35875047</v>
      </c>
      <c r="S52" s="36">
        <v>57.364159999999998</v>
      </c>
      <c r="T52" s="36">
        <v>122.3934</v>
      </c>
    </row>
    <row r="53" spans="1:20" s="37" customFormat="1" hidden="1" x14ac:dyDescent="0.45">
      <c r="A53" s="33" t="s">
        <v>57</v>
      </c>
      <c r="B53" s="34">
        <v>14.3</v>
      </c>
      <c r="C53" s="35">
        <f t="shared" si="4"/>
        <v>1451.7</v>
      </c>
      <c r="D53" s="8">
        <f t="shared" si="0"/>
        <v>402.40000000000009</v>
      </c>
      <c r="E53" s="34" t="s">
        <v>50</v>
      </c>
      <c r="F53" s="36"/>
      <c r="G53" s="36"/>
      <c r="H53" s="34">
        <v>1432.4</v>
      </c>
      <c r="I53" s="92">
        <v>1471</v>
      </c>
      <c r="J53" s="36">
        <v>1049.3</v>
      </c>
      <c r="K53" s="38"/>
      <c r="L53" s="33" t="s">
        <v>58</v>
      </c>
      <c r="M53" s="33" t="s">
        <v>57</v>
      </c>
      <c r="N53" s="34" t="s">
        <v>49</v>
      </c>
      <c r="O53" s="36" t="s">
        <v>36</v>
      </c>
      <c r="P53" s="39" t="s">
        <v>21</v>
      </c>
      <c r="Q53" s="36">
        <v>546681.63838709996</v>
      </c>
      <c r="R53" s="36">
        <v>6355948.8229149198</v>
      </c>
      <c r="S53" s="36">
        <v>57.344029999999997</v>
      </c>
      <c r="T53" s="36">
        <v>122.22436999999999</v>
      </c>
    </row>
    <row r="54" spans="1:20" s="37" customFormat="1" hidden="1" x14ac:dyDescent="0.45">
      <c r="A54" s="33" t="s">
        <v>59</v>
      </c>
      <c r="B54" s="34">
        <v>13.4</v>
      </c>
      <c r="C54" s="35">
        <f t="shared" si="4"/>
        <v>1394.5</v>
      </c>
      <c r="D54" s="8">
        <f t="shared" si="0"/>
        <v>420.5</v>
      </c>
      <c r="E54" s="34" t="s">
        <v>50</v>
      </c>
      <c r="F54" s="36"/>
      <c r="G54" s="36"/>
      <c r="H54" s="34">
        <v>1380</v>
      </c>
      <c r="I54" s="92">
        <v>1409</v>
      </c>
      <c r="J54" s="36">
        <v>974</v>
      </c>
      <c r="K54" s="38"/>
      <c r="L54" s="33" t="s">
        <v>60</v>
      </c>
      <c r="M54" s="33" t="s">
        <v>60</v>
      </c>
      <c r="N54" s="34" t="s">
        <v>49</v>
      </c>
      <c r="O54" s="36" t="s">
        <v>36</v>
      </c>
      <c r="P54" s="39" t="s">
        <v>21</v>
      </c>
      <c r="Q54" s="36">
        <v>549705.26510933996</v>
      </c>
      <c r="R54" s="36">
        <v>6353552.8934409004</v>
      </c>
      <c r="S54" s="36">
        <v>57.322189999999999</v>
      </c>
      <c r="T54" s="36">
        <v>122.17462</v>
      </c>
    </row>
    <row r="55" spans="1:20" s="45" customFormat="1" hidden="1" x14ac:dyDescent="0.45">
      <c r="A55" s="41" t="s">
        <v>61</v>
      </c>
      <c r="B55" s="42">
        <v>4.4000000000000004</v>
      </c>
      <c r="C55" s="43">
        <f>((I55-H55)/2)+H55</f>
        <v>1372.5</v>
      </c>
      <c r="D55" s="8">
        <f t="shared" si="0"/>
        <v>583.9</v>
      </c>
      <c r="E55" s="42" t="s">
        <v>64</v>
      </c>
      <c r="F55" s="44"/>
      <c r="G55" s="44"/>
      <c r="H55" s="42">
        <v>1371.5</v>
      </c>
      <c r="I55" s="93">
        <v>1373.5</v>
      </c>
      <c r="J55" s="44">
        <v>788.6</v>
      </c>
      <c r="K55" s="46"/>
      <c r="L55" s="47" t="s">
        <v>62</v>
      </c>
      <c r="M55" s="41" t="s">
        <v>61</v>
      </c>
      <c r="N55" s="42" t="s">
        <v>63</v>
      </c>
      <c r="O55" s="44" t="s">
        <v>36</v>
      </c>
      <c r="P55" s="47" t="s">
        <v>21</v>
      </c>
      <c r="Q55" s="44">
        <v>625276.99010637996</v>
      </c>
      <c r="R55" s="44">
        <v>6252139.0136217102</v>
      </c>
      <c r="S55" s="44">
        <v>56.397219999999997</v>
      </c>
      <c r="T55" s="44">
        <v>120.97029000000001</v>
      </c>
    </row>
    <row r="56" spans="1:20" s="45" customFormat="1" hidden="1" x14ac:dyDescent="0.45">
      <c r="A56" s="47" t="s">
        <v>65</v>
      </c>
      <c r="B56" s="42">
        <v>14.1</v>
      </c>
      <c r="C56" s="43">
        <f>((I56-H56)/2)+H56</f>
        <v>1697.4</v>
      </c>
      <c r="D56" s="8">
        <f t="shared" si="0"/>
        <v>692.2</v>
      </c>
      <c r="E56" s="42" t="s">
        <v>64</v>
      </c>
      <c r="F56" s="44"/>
      <c r="G56" s="44"/>
      <c r="H56" s="42">
        <v>1695.9</v>
      </c>
      <c r="I56" s="93">
        <v>1698.9</v>
      </c>
      <c r="J56" s="44">
        <v>1005.2</v>
      </c>
      <c r="K56" s="48"/>
      <c r="L56" s="47" t="s">
        <v>66</v>
      </c>
      <c r="M56" s="47" t="s">
        <v>66</v>
      </c>
      <c r="N56" s="42" t="s">
        <v>63</v>
      </c>
      <c r="O56" s="44" t="s">
        <v>36</v>
      </c>
      <c r="P56" s="47" t="s">
        <v>21</v>
      </c>
      <c r="Q56" s="44">
        <v>554472.94662379997</v>
      </c>
      <c r="R56" s="44">
        <v>6295709.5675168904</v>
      </c>
      <c r="S56" s="44">
        <v>56.802079999999997</v>
      </c>
      <c r="T56" s="44">
        <v>122.10800999999999</v>
      </c>
    </row>
    <row r="57" spans="1:20" s="45" customFormat="1" hidden="1" x14ac:dyDescent="0.45">
      <c r="A57" s="47" t="s">
        <v>67</v>
      </c>
      <c r="B57" s="42">
        <v>11.1</v>
      </c>
      <c r="C57" s="42">
        <v>1542</v>
      </c>
      <c r="D57" s="8">
        <f t="shared" si="0"/>
        <v>543.79999999999995</v>
      </c>
      <c r="E57" s="42" t="s">
        <v>64</v>
      </c>
      <c r="F57" s="44"/>
      <c r="G57" s="44"/>
      <c r="H57" s="42">
        <v>1542</v>
      </c>
      <c r="I57" s="93">
        <v>1542</v>
      </c>
      <c r="J57" s="44">
        <v>998.2</v>
      </c>
      <c r="K57" s="48"/>
      <c r="L57" s="47" t="s">
        <v>68</v>
      </c>
      <c r="M57" s="47" t="s">
        <v>67</v>
      </c>
      <c r="N57" s="42" t="s">
        <v>69</v>
      </c>
      <c r="O57" s="44" t="s">
        <v>36</v>
      </c>
      <c r="P57" s="47" t="s">
        <v>21</v>
      </c>
      <c r="Q57" s="44">
        <v>548274.77057586994</v>
      </c>
      <c r="R57" s="44">
        <v>6348181.8624022901</v>
      </c>
      <c r="S57" s="44">
        <v>57.274099999999997</v>
      </c>
      <c r="T57" s="44">
        <v>122.19942</v>
      </c>
    </row>
    <row r="58" spans="1:20" s="79" customFormat="1" hidden="1" x14ac:dyDescent="0.45">
      <c r="A58" s="75" t="s">
        <v>70</v>
      </c>
      <c r="B58" s="76">
        <v>17.600000000000001</v>
      </c>
      <c r="C58" s="77">
        <f>((I58-H58)/2)+H58</f>
        <v>1544.5</v>
      </c>
      <c r="D58" s="8">
        <f t="shared" si="0"/>
        <v>594.79999999999995</v>
      </c>
      <c r="E58" s="76" t="s">
        <v>73</v>
      </c>
      <c r="F58" s="78"/>
      <c r="G58" s="78"/>
      <c r="H58" s="76">
        <v>1529</v>
      </c>
      <c r="I58" s="94">
        <v>1560</v>
      </c>
      <c r="J58" s="78">
        <v>949.7</v>
      </c>
      <c r="K58" s="80"/>
      <c r="L58" s="75" t="s">
        <v>71</v>
      </c>
      <c r="M58" s="75" t="s">
        <v>70</v>
      </c>
      <c r="N58" s="76" t="s">
        <v>72</v>
      </c>
      <c r="O58" s="78" t="s">
        <v>36</v>
      </c>
      <c r="P58" s="75" t="s">
        <v>21</v>
      </c>
      <c r="Q58" s="78">
        <v>552860.09348017001</v>
      </c>
      <c r="R58" s="78">
        <v>6348217.1726099597</v>
      </c>
      <c r="S58" s="78">
        <v>57.273910000000001</v>
      </c>
      <c r="T58" s="78">
        <v>122.12338</v>
      </c>
    </row>
    <row r="59" spans="1:20" s="79" customFormat="1" hidden="1" x14ac:dyDescent="0.45">
      <c r="A59" s="75" t="s">
        <v>74</v>
      </c>
      <c r="B59" s="76">
        <v>17.7</v>
      </c>
      <c r="C59" s="77">
        <f>((I59-H59)/2)+H59</f>
        <v>1525.9146341463415</v>
      </c>
      <c r="D59" s="8">
        <f t="shared" si="0"/>
        <v>557.6219512195122</v>
      </c>
      <c r="E59" s="76" t="s">
        <v>73</v>
      </c>
      <c r="F59" s="78"/>
      <c r="G59" s="78"/>
      <c r="H59" s="76">
        <f>4954/3.28</f>
        <v>1510.3658536585367</v>
      </c>
      <c r="I59" s="94">
        <f>5056/3.28</f>
        <v>1541.4634146341464</v>
      </c>
      <c r="J59" s="78">
        <f>3176/3.28</f>
        <v>968.29268292682934</v>
      </c>
      <c r="K59" s="80"/>
      <c r="L59" s="75" t="s">
        <v>75</v>
      </c>
      <c r="M59" s="75" t="s">
        <v>74</v>
      </c>
      <c r="N59" s="76" t="s">
        <v>72</v>
      </c>
      <c r="O59" s="78" t="s">
        <v>36</v>
      </c>
      <c r="P59" s="75" t="s">
        <v>21</v>
      </c>
      <c r="Q59" s="78">
        <v>549427.90435057995</v>
      </c>
      <c r="R59" s="78">
        <v>6354627.2390813604</v>
      </c>
      <c r="S59" s="78">
        <v>57.331870000000002</v>
      </c>
      <c r="T59" s="78">
        <v>122.17901000000001</v>
      </c>
    </row>
    <row r="60" spans="1:20" s="79" customFormat="1" hidden="1" x14ac:dyDescent="0.45">
      <c r="A60" s="75" t="s">
        <v>76</v>
      </c>
      <c r="B60" s="76">
        <v>20.170000000000002</v>
      </c>
      <c r="C60" s="77">
        <f>((I60-H60)/2)+H60</f>
        <v>1599.5</v>
      </c>
      <c r="D60" s="8">
        <f t="shared" si="0"/>
        <v>884.6</v>
      </c>
      <c r="E60" s="76" t="s">
        <v>73</v>
      </c>
      <c r="F60" s="78"/>
      <c r="G60" s="78"/>
      <c r="H60" s="76">
        <v>1575</v>
      </c>
      <c r="I60" s="94">
        <v>1624</v>
      </c>
      <c r="J60" s="78">
        <v>714.9</v>
      </c>
      <c r="K60" s="81" t="s">
        <v>77</v>
      </c>
      <c r="L60" s="75"/>
      <c r="M60" s="81" t="s">
        <v>78</v>
      </c>
      <c r="N60" s="76" t="s">
        <v>72</v>
      </c>
      <c r="O60" s="78" t="s">
        <v>27</v>
      </c>
      <c r="P60" s="75" t="s">
        <v>21</v>
      </c>
      <c r="Q60" s="78"/>
      <c r="R60" s="78"/>
      <c r="S60" s="78">
        <v>56.516289999999998</v>
      </c>
      <c r="T60" s="78">
        <v>122.05164000000001</v>
      </c>
    </row>
    <row r="61" spans="1:20" s="79" customFormat="1" hidden="1" x14ac:dyDescent="0.45">
      <c r="A61" s="82" t="s">
        <v>79</v>
      </c>
      <c r="B61" s="76">
        <v>14.6</v>
      </c>
      <c r="C61" s="77">
        <f>((I61-H61)/2)+H61</f>
        <v>1607</v>
      </c>
      <c r="D61" s="8">
        <f t="shared" si="0"/>
        <v>724.5</v>
      </c>
      <c r="E61" s="76" t="s">
        <v>73</v>
      </c>
      <c r="F61" s="78"/>
      <c r="G61" s="78"/>
      <c r="H61" s="76">
        <v>1603</v>
      </c>
      <c r="I61" s="94">
        <v>1611</v>
      </c>
      <c r="J61" s="78">
        <v>882.5</v>
      </c>
      <c r="K61" s="83"/>
      <c r="L61" s="82" t="s">
        <v>79</v>
      </c>
      <c r="M61" s="82" t="s">
        <v>79</v>
      </c>
      <c r="N61" s="76" t="s">
        <v>80</v>
      </c>
      <c r="O61" s="78" t="s">
        <v>36</v>
      </c>
      <c r="P61" s="82" t="s">
        <v>21</v>
      </c>
      <c r="Q61" s="78">
        <v>545260.18738418003</v>
      </c>
      <c r="R61" s="78">
        <v>6323370.4282561298</v>
      </c>
      <c r="S61" s="78">
        <v>57.051540000000003</v>
      </c>
      <c r="T61" s="78">
        <v>122.25391</v>
      </c>
    </row>
    <row r="62" spans="1:20" s="51" customFormat="1" hidden="1" x14ac:dyDescent="0.45">
      <c r="A62" s="49" t="s">
        <v>105</v>
      </c>
      <c r="B62" s="50">
        <v>14.2</v>
      </c>
      <c r="C62" s="50">
        <v>2037.8</v>
      </c>
      <c r="D62" s="8">
        <f t="shared" si="0"/>
        <v>1237.8</v>
      </c>
      <c r="E62" s="50" t="s">
        <v>109</v>
      </c>
      <c r="F62" s="49"/>
      <c r="G62" s="49"/>
      <c r="H62" s="50">
        <v>2037.8</v>
      </c>
      <c r="I62" s="95">
        <v>2037.8</v>
      </c>
      <c r="J62" s="49">
        <f>2624/3.28</f>
        <v>800</v>
      </c>
      <c r="K62" s="52"/>
      <c r="L62" s="53" t="s">
        <v>106</v>
      </c>
      <c r="M62" s="53" t="s">
        <v>107</v>
      </c>
      <c r="N62" s="50" t="s">
        <v>108</v>
      </c>
      <c r="O62" s="49" t="s">
        <v>36</v>
      </c>
      <c r="P62" s="49" t="s">
        <v>21</v>
      </c>
      <c r="Q62" s="49">
        <v>570585.34908841003</v>
      </c>
      <c r="R62" s="49">
        <v>6282030.5407960601</v>
      </c>
      <c r="S62" s="49">
        <v>56.677050000000001</v>
      </c>
      <c r="T62" s="49">
        <v>121.84799</v>
      </c>
    </row>
    <row r="63" spans="1:20" s="51" customFormat="1" hidden="1" x14ac:dyDescent="0.45">
      <c r="A63" s="49" t="s">
        <v>110</v>
      </c>
      <c r="B63" s="50">
        <v>14.5</v>
      </c>
      <c r="C63" s="54">
        <f t="shared" ref="C63:C69" si="5">((I63-H63)/2)+H63</f>
        <v>2116</v>
      </c>
      <c r="D63" s="8">
        <f t="shared" si="0"/>
        <v>1228.2</v>
      </c>
      <c r="E63" s="50" t="s">
        <v>109</v>
      </c>
      <c r="F63" s="49"/>
      <c r="G63" s="49"/>
      <c r="H63" s="50">
        <v>2095</v>
      </c>
      <c r="I63" s="95">
        <v>2137</v>
      </c>
      <c r="J63" s="49">
        <v>887.8</v>
      </c>
      <c r="K63" s="52"/>
      <c r="L63" s="53" t="s">
        <v>111</v>
      </c>
      <c r="M63" s="53" t="s">
        <v>112</v>
      </c>
      <c r="N63" s="50" t="s">
        <v>108</v>
      </c>
      <c r="O63" s="49" t="s">
        <v>36</v>
      </c>
      <c r="P63" s="49" t="s">
        <v>21</v>
      </c>
      <c r="Q63" s="49">
        <v>569144.57182849001</v>
      </c>
      <c r="R63" s="49">
        <v>6286119.1641375804</v>
      </c>
      <c r="S63" s="49">
        <v>56.713990000000003</v>
      </c>
      <c r="T63" s="49">
        <v>121.8704</v>
      </c>
    </row>
    <row r="64" spans="1:20" s="51" customFormat="1" hidden="1" x14ac:dyDescent="0.45">
      <c r="A64" s="49" t="s">
        <v>113</v>
      </c>
      <c r="B64" s="50">
        <v>15.8</v>
      </c>
      <c r="C64" s="54">
        <f t="shared" si="5"/>
        <v>2098.85</v>
      </c>
      <c r="D64" s="8">
        <f t="shared" ref="D64:D69" si="6">C64-J64</f>
        <v>1231.8499999999999</v>
      </c>
      <c r="E64" s="50" t="s">
        <v>109</v>
      </c>
      <c r="F64" s="49"/>
      <c r="G64" s="49"/>
      <c r="H64" s="50">
        <v>2089.6999999999998</v>
      </c>
      <c r="I64" s="95">
        <v>2108</v>
      </c>
      <c r="J64" s="49">
        <v>867</v>
      </c>
      <c r="K64" s="52"/>
      <c r="L64" s="53" t="s">
        <v>114</v>
      </c>
      <c r="M64" s="53" t="s">
        <v>115</v>
      </c>
      <c r="N64" s="50" t="s">
        <v>108</v>
      </c>
      <c r="O64" s="49" t="s">
        <v>36</v>
      </c>
      <c r="P64" s="49" t="s">
        <v>21</v>
      </c>
      <c r="Q64" s="49">
        <v>568505.85208225006</v>
      </c>
      <c r="R64" s="49">
        <v>6287065.0226698602</v>
      </c>
      <c r="S64" s="49">
        <v>56.722580000000001</v>
      </c>
      <c r="T64" s="49">
        <v>121.88057999999999</v>
      </c>
    </row>
    <row r="65" spans="1:20" s="51" customFormat="1" hidden="1" x14ac:dyDescent="0.45">
      <c r="A65" s="53" t="s">
        <v>116</v>
      </c>
      <c r="B65" s="50">
        <v>15.9</v>
      </c>
      <c r="C65" s="54">
        <f t="shared" si="5"/>
        <v>2193</v>
      </c>
      <c r="D65" s="8">
        <f t="shared" si="6"/>
        <v>1228.3</v>
      </c>
      <c r="E65" s="50" t="s">
        <v>109</v>
      </c>
      <c r="F65" s="49"/>
      <c r="G65" s="49"/>
      <c r="H65" s="50">
        <v>2192</v>
      </c>
      <c r="I65" s="95">
        <v>2194</v>
      </c>
      <c r="J65" s="49">
        <v>964.7</v>
      </c>
      <c r="K65" s="55"/>
      <c r="L65" s="53" t="s">
        <v>117</v>
      </c>
      <c r="M65" s="53" t="s">
        <v>116</v>
      </c>
      <c r="N65" s="50" t="s">
        <v>108</v>
      </c>
      <c r="O65" s="49" t="s">
        <v>36</v>
      </c>
      <c r="P65" s="53" t="s">
        <v>21</v>
      </c>
      <c r="Q65" s="49">
        <v>564495.98122898</v>
      </c>
      <c r="R65" s="49">
        <v>6298134.4499421204</v>
      </c>
      <c r="S65" s="49">
        <v>56.822580000000002</v>
      </c>
      <c r="T65" s="49">
        <v>121.94329999999999</v>
      </c>
    </row>
    <row r="66" spans="1:20" s="51" customFormat="1" hidden="1" x14ac:dyDescent="0.45">
      <c r="A66" s="49" t="s">
        <v>118</v>
      </c>
      <c r="B66" s="50">
        <v>14.7</v>
      </c>
      <c r="C66" s="54">
        <f t="shared" si="5"/>
        <v>2008.5</v>
      </c>
      <c r="D66" s="8">
        <f t="shared" si="6"/>
        <v>962.59999999999991</v>
      </c>
      <c r="E66" s="50" t="s">
        <v>109</v>
      </c>
      <c r="F66" s="49"/>
      <c r="G66" s="49"/>
      <c r="H66" s="50">
        <v>1959</v>
      </c>
      <c r="I66" s="95">
        <v>2058</v>
      </c>
      <c r="J66" s="49">
        <v>1045.9000000000001</v>
      </c>
      <c r="K66" s="52"/>
      <c r="L66" s="53" t="s">
        <v>119</v>
      </c>
      <c r="M66" s="53" t="s">
        <v>120</v>
      </c>
      <c r="N66" s="50" t="s">
        <v>108</v>
      </c>
      <c r="O66" s="49" t="s">
        <v>36</v>
      </c>
      <c r="P66" s="49" t="s">
        <v>21</v>
      </c>
      <c r="Q66" s="49">
        <v>518665.79694489</v>
      </c>
      <c r="R66" s="49">
        <v>6362779.9054793501</v>
      </c>
      <c r="S66" s="49">
        <v>57.407400000000003</v>
      </c>
      <c r="T66" s="49">
        <v>122.68933</v>
      </c>
    </row>
    <row r="67" spans="1:20" s="51" customFormat="1" hidden="1" x14ac:dyDescent="0.45">
      <c r="A67" s="53" t="s">
        <v>121</v>
      </c>
      <c r="B67" s="50">
        <v>16.8</v>
      </c>
      <c r="C67" s="54">
        <f t="shared" si="5"/>
        <v>1883</v>
      </c>
      <c r="D67" s="8">
        <f t="shared" si="6"/>
        <v>866.9</v>
      </c>
      <c r="E67" s="50" t="s">
        <v>109</v>
      </c>
      <c r="F67" s="49"/>
      <c r="G67" s="49"/>
      <c r="H67" s="50">
        <v>1843</v>
      </c>
      <c r="I67" s="95">
        <v>1923</v>
      </c>
      <c r="J67" s="49">
        <v>1016.1</v>
      </c>
      <c r="K67" s="55"/>
      <c r="L67" s="53" t="s">
        <v>122</v>
      </c>
      <c r="M67" s="53" t="s">
        <v>121</v>
      </c>
      <c r="N67" s="50" t="s">
        <v>108</v>
      </c>
      <c r="O67" s="49" t="s">
        <v>36</v>
      </c>
      <c r="P67" s="49" t="s">
        <v>21</v>
      </c>
      <c r="Q67" s="49">
        <v>518235.23275157</v>
      </c>
      <c r="R67" s="49">
        <v>6381072.1026443103</v>
      </c>
      <c r="S67" s="49">
        <v>57.571730000000002</v>
      </c>
      <c r="T67" s="49">
        <v>122.69513000000001</v>
      </c>
    </row>
    <row r="68" spans="1:20" s="60" customFormat="1" hidden="1" x14ac:dyDescent="0.45">
      <c r="A68" s="57" t="s">
        <v>123</v>
      </c>
      <c r="B68" s="58">
        <v>19.3</v>
      </c>
      <c r="C68" s="59">
        <f t="shared" si="5"/>
        <v>3350.75</v>
      </c>
      <c r="D68" s="8">
        <f t="shared" si="6"/>
        <v>2408.4499999999998</v>
      </c>
      <c r="E68" s="58" t="s">
        <v>126</v>
      </c>
      <c r="F68" s="57"/>
      <c r="G68" s="57"/>
      <c r="H68" s="58">
        <v>3326</v>
      </c>
      <c r="I68" s="96">
        <v>3375.5</v>
      </c>
      <c r="J68" s="57">
        <v>942.3</v>
      </c>
      <c r="K68" s="61"/>
      <c r="L68" s="62" t="s">
        <v>124</v>
      </c>
      <c r="M68" s="62" t="s">
        <v>125</v>
      </c>
      <c r="N68" s="58" t="s">
        <v>126</v>
      </c>
      <c r="O68" s="57" t="s">
        <v>36</v>
      </c>
      <c r="P68" s="57" t="s">
        <v>21</v>
      </c>
      <c r="Q68" s="57">
        <v>518629.84049542999</v>
      </c>
      <c r="R68" s="57">
        <v>6364603.2347387997</v>
      </c>
      <c r="S68" s="57">
        <v>57.423780000000001</v>
      </c>
      <c r="T68" s="57">
        <v>122.68979</v>
      </c>
    </row>
    <row r="69" spans="1:20" s="60" customFormat="1" hidden="1" x14ac:dyDescent="0.45">
      <c r="A69" s="63" t="s">
        <v>127</v>
      </c>
      <c r="B69" s="58">
        <v>10.9</v>
      </c>
      <c r="C69" s="59">
        <f t="shared" si="5"/>
        <v>3235.5</v>
      </c>
      <c r="D69" s="8">
        <f t="shared" si="6"/>
        <v>2292.5</v>
      </c>
      <c r="E69" s="58" t="s">
        <v>126</v>
      </c>
      <c r="F69" s="57"/>
      <c r="G69" s="57"/>
      <c r="H69" s="58">
        <v>3225</v>
      </c>
      <c r="I69" s="96">
        <v>3246</v>
      </c>
      <c r="J69" s="57">
        <v>943</v>
      </c>
      <c r="K69" s="61"/>
      <c r="L69" s="63" t="s">
        <v>128</v>
      </c>
      <c r="M69" s="63" t="s">
        <v>129</v>
      </c>
      <c r="N69" s="58" t="s">
        <v>126</v>
      </c>
      <c r="O69" s="57" t="s">
        <v>36</v>
      </c>
      <c r="P69" s="57" t="s">
        <v>21</v>
      </c>
      <c r="Q69" s="57">
        <v>555544.64030221</v>
      </c>
      <c r="R69" s="57">
        <v>6349493.9886902701</v>
      </c>
      <c r="S69" s="57">
        <v>57.285060000000001</v>
      </c>
      <c r="T69" s="57">
        <v>122.07858</v>
      </c>
    </row>
    <row r="70" spans="1:20" x14ac:dyDescent="0.45">
      <c r="A70" s="10"/>
      <c r="B70" s="13"/>
      <c r="C70" s="13"/>
      <c r="D70" s="13"/>
      <c r="E70" s="13"/>
      <c r="F70" s="10"/>
      <c r="G70" s="10"/>
      <c r="H70" s="13"/>
      <c r="I70" s="89"/>
      <c r="J70" s="97"/>
      <c r="K70" s="11"/>
      <c r="L70" s="10"/>
      <c r="M70" s="12"/>
      <c r="N70" s="13"/>
      <c r="O70" s="10"/>
      <c r="P70" s="10"/>
      <c r="Q70" s="10"/>
      <c r="R70" s="10"/>
      <c r="S70" s="10"/>
      <c r="T70" s="10"/>
    </row>
    <row r="75" spans="1:20" x14ac:dyDescent="0.45">
      <c r="B75" s="8">
        <v>14.7</v>
      </c>
    </row>
    <row r="76" spans="1:20" x14ac:dyDescent="0.45">
      <c r="B76" s="8">
        <v>15.8</v>
      </c>
    </row>
    <row r="77" spans="1:20" x14ac:dyDescent="0.45">
      <c r="B77" s="14">
        <v>13.2</v>
      </c>
    </row>
    <row r="78" spans="1:20" x14ac:dyDescent="0.45">
      <c r="B78" s="14">
        <v>14.7</v>
      </c>
    </row>
    <row r="79" spans="1:20" x14ac:dyDescent="0.45">
      <c r="B79" s="14">
        <v>15.4</v>
      </c>
    </row>
    <row r="80" spans="1:20" x14ac:dyDescent="0.45">
      <c r="B80" s="14">
        <v>11.9</v>
      </c>
    </row>
    <row r="81" spans="2:2" x14ac:dyDescent="0.45">
      <c r="B81" s="14">
        <v>15.8</v>
      </c>
    </row>
    <row r="82" spans="2:2" x14ac:dyDescent="0.45">
      <c r="B82" s="14">
        <v>11.9</v>
      </c>
    </row>
    <row r="84" spans="2:2" x14ac:dyDescent="0.45">
      <c r="B84" s="110">
        <f>MAX(B75:B83)</f>
        <v>15.8</v>
      </c>
    </row>
    <row r="85" spans="2:2" x14ac:dyDescent="0.45">
      <c r="B85" s="110">
        <f>MIN(B75:B82)</f>
        <v>11.9</v>
      </c>
    </row>
  </sheetData>
  <autoFilter ref="A1:T69" xr:uid="{07CB59F5-653C-403A-BC02-28BD6D18069B}">
    <filterColumn colId="14">
      <filters>
        <filter val="ECA"/>
      </filters>
    </filterColumn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Brady Clift</cp:lastModifiedBy>
  <cp:lastPrinted>2019-06-17T19:56:15Z</cp:lastPrinted>
  <dcterms:created xsi:type="dcterms:W3CDTF">2019-06-17T17:45:44Z</dcterms:created>
  <dcterms:modified xsi:type="dcterms:W3CDTF">2022-07-04T20:11:07Z</dcterms:modified>
</cp:coreProperties>
</file>